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0.10.52.121\sgdb\4-STRATEJİ-2026\Muhasebe 2026\6-140 Kişi Borcu\"/>
    </mc:Choice>
  </mc:AlternateContent>
  <xr:revisionPtr revIDLastSave="0" documentId="13_ncr:1_{3227714C-742D-4D68-974D-F6FC93808E53}" xr6:coauthVersionLast="47" xr6:coauthVersionMax="47" xr10:uidLastSave="{00000000-0000-0000-0000-000000000000}"/>
  <bookViews>
    <workbookView xWindow="-120" yWindow="-120" windowWidth="29040" windowHeight="15720" tabRatio="775" xr2:uid="{00000000-000D-0000-FFFF-FFFF00000000}"/>
  </bookViews>
  <sheets>
    <sheet name="Bilgi Girişi - Bordro" sheetId="10" r:id="rId1"/>
    <sheet name="Tebliğ Örneği" sheetId="3" r:id="rId2"/>
    <sheet name="5510 Sonrası SGK" sheetId="4" state="hidden" r:id="rId3"/>
    <sheet name="EK-1" sheetId="6" state="hidden" r:id="rId4"/>
  </sheets>
  <externalReferences>
    <externalReference r:id="rId5"/>
  </externalReferences>
  <definedNames>
    <definedName name="AGİ" localSheetId="0">'Bilgi Girişi - Bordro'!#REF!</definedName>
    <definedName name="AGİ">#REF!</definedName>
    <definedName name="alınan" localSheetId="0">'Bilgi Girişi - Bordro'!$C$65</definedName>
    <definedName name="alınan">#REF!</definedName>
    <definedName name="alm.ger" localSheetId="0">'Bilgi Girişi - Bordro'!$E$65</definedName>
    <definedName name="alm.ger">#REF!</definedName>
    <definedName name="aüit" localSheetId="0">'Bilgi Girişi - Bordro'!$G$11</definedName>
    <definedName name="aüit">#REF!</definedName>
    <definedName name="AVM" localSheetId="0">'Bilgi Girişi - Bordro'!$G$12</definedName>
    <definedName name="AVM">#REF!</definedName>
    <definedName name="bau" localSheetId="0">'Bilgi Girişi - Bordro'!#REF!</definedName>
    <definedName name="bau">#REF!</definedName>
    <definedName name="çalışılangün" localSheetId="0">'Bilgi Girişi - Bordro'!$I$24</definedName>
    <definedName name="çalışılangün" localSheetId="3">'[1]Bilgi Girişi - Bordro'!$M$53</definedName>
    <definedName name="çalışılangün">#REF!</definedName>
    <definedName name="çalışılmayangün" localSheetId="0">'Bilgi Girişi - Bordro'!$I$25</definedName>
    <definedName name="çalışılmayangün" localSheetId="3">'[1]Bilgi Girişi - Bordro'!$M$54</definedName>
    <definedName name="çalışılmayangün">#REF!</definedName>
    <definedName name="çalışmadığıgün_sgk" localSheetId="0">'Bilgi Girişi - Bordro'!$I$22</definedName>
    <definedName name="çalışmadığıgün_sgk">#REF!</definedName>
    <definedName name="çalıştığıgün_sgk" localSheetId="0">'Bilgi Girişi - Bordro'!$I$21</definedName>
    <definedName name="çalıştığıgün_sgk">#REF!</definedName>
    <definedName name="çalıştığıgünmaaş" localSheetId="0">'Bilgi Girişi - Bordro'!#REF!</definedName>
    <definedName name="çalıştığıgünmaaş">#REF!</definedName>
    <definedName name="ÇGS" localSheetId="3">'[1]Bilgi Girişi - Bordro'!$M$41</definedName>
    <definedName name="ÇMGS" localSheetId="0">'Bilgi Girişi - Bordro'!$I$22</definedName>
    <definedName name="ÇMGS">#REF!</definedName>
    <definedName name="dv" localSheetId="0">'Bilgi Girişi - Bordro'!$K$13</definedName>
    <definedName name="dv" localSheetId="3">'[1]Bilgi Girişi - Bordro'!$O$33</definedName>
    <definedName name="dv">#REF!</definedName>
    <definedName name="emeklilik_kanunu" localSheetId="0">'Bilgi Girişi - Bordro'!$K$19</definedName>
    <definedName name="emeklilik_kanunu">#REF!</definedName>
    <definedName name="fark" localSheetId="0">'Bilgi Girişi - Bordro'!$G$65</definedName>
    <definedName name="fark" localSheetId="3">'[1]Bilgi Girişi - Bordro'!$L$53</definedName>
    <definedName name="fark">#REF!</definedName>
    <definedName name="fark.borç" localSheetId="0">'Bilgi Girişi - Bordro'!$G$67</definedName>
    <definedName name="fark.borç">#REF!</definedName>
    <definedName name="fark.m.e." localSheetId="0">'Bilgi Girişi - Bordro'!$G$66</definedName>
    <definedName name="fark.m.e.">#REF!</definedName>
    <definedName name="g_ver" localSheetId="0">'Bilgi Girişi - Bordro'!$I$6</definedName>
    <definedName name="g_ver" localSheetId="3">'[1]Bilgi Girişi - Bordro'!$M$48</definedName>
    <definedName name="g_ver">#REF!</definedName>
    <definedName name="GAT" localSheetId="0">'Bilgi Girişi - Bordro'!$G$17</definedName>
    <definedName name="GAT" localSheetId="3">'[1]Bilgi Girişi - Bordro'!$C$58</definedName>
    <definedName name="GAT">#REF!</definedName>
    <definedName name="GAVMT" localSheetId="0">'Bilgi Girişi - Bordro'!$G$13</definedName>
    <definedName name="GAVMT">#REF!</definedName>
    <definedName name="GÖİEGS" localSheetId="0">'Bilgi Girişi - Bordro'!$G$14</definedName>
    <definedName name="GÖİEGS" localSheetId="3">'[1]Bilgi Girişi - Bordro'!$C$55</definedName>
    <definedName name="GÖİEGS">#REF!</definedName>
    <definedName name="GörAyrSebebi" localSheetId="0">'Bilgi Girişi - Bordro'!$G$18</definedName>
    <definedName name="GörAyrSebebi">#REF!</definedName>
    <definedName name="GSS_Devlet" localSheetId="0">'Bilgi Girişi - Bordro'!$C$56</definedName>
    <definedName name="GSS_Devlet">#REF!</definedName>
    <definedName name="Hes.gel.ver." localSheetId="0">'Bilgi Girişi - Bordro'!$J$6</definedName>
    <definedName name="Hes.gel.ver.">#REF!</definedName>
    <definedName name="Hizmet" localSheetId="0">'Bilgi Girişi - Bordro'!$K$38</definedName>
    <definedName name="Hizmet">#REF!</definedName>
    <definedName name="Hizmetyılı" localSheetId="0">'Bilgi Girişi - Bordro'!$I$38</definedName>
    <definedName name="Hizmetyılı">#REF!</definedName>
    <definedName name="KANUN" localSheetId="3">'[1]Bilgi Girişi - Bordro'!$O$39</definedName>
    <definedName name="kes.ger." localSheetId="0">'Bilgi Girişi - Bordro'!$F$66</definedName>
    <definedName name="kes.ger.">#REF!</definedName>
    <definedName name="KesGelVer" localSheetId="0">'Bilgi Girişi - Bordro'!$C$50</definedName>
    <definedName name="KesGelVer">#REF!</definedName>
    <definedName name="kesilen" localSheetId="0">'Bilgi Girişi - Bordro'!$C$66</definedName>
    <definedName name="kesilen">#REF!</definedName>
    <definedName name="KYIL" localSheetId="0">'Bilgi Girişi - Bordro'!$D$15</definedName>
    <definedName name="KYIL" localSheetId="3">'[1]Bilgi Girişi - Bordro'!$D$44</definedName>
    <definedName name="KYIL">#REF!</definedName>
    <definedName name="madde87" localSheetId="0">'Bilgi Girişi - Bordro'!$G$68</definedName>
    <definedName name="madde87" localSheetId="3">'[1]Bilgi Girişi - Bordro'!$J$56</definedName>
    <definedName name="madde87">#REF!</definedName>
    <definedName name="MBT" localSheetId="0">'Bilgi Girişi - Bordro'!$G$15</definedName>
    <definedName name="MBT">#REF!</definedName>
    <definedName name="MÖT" localSheetId="0">'Bilgi Girişi - Bordro'!$G$16</definedName>
    <definedName name="MÖT" localSheetId="3">'[1]Bilgi Girişi - Bordro'!$C$57</definedName>
    <definedName name="MÖT">#REF!</definedName>
    <definedName name="öd.ger" localSheetId="0">'Bilgi Girişi - Bordro'!$F$67</definedName>
    <definedName name="öd.ger">#REF!</definedName>
    <definedName name="ödenen" localSheetId="0">'Bilgi Girişi - Bordro'!$C$67</definedName>
    <definedName name="ödenen">#REF!</definedName>
    <definedName name="sgk_gss_iadesi" localSheetId="0">'Bilgi Girişi - Bordro'!$G$69</definedName>
    <definedName name="sgk_gss_iadesi" localSheetId="3">'[1]Bilgi Girişi - Bordro'!$J$57</definedName>
    <definedName name="sgk_gss_iadesi">#REF!</definedName>
    <definedName name="sgk_gün" localSheetId="0">'Bilgi Girişi - Bordro'!$I$23</definedName>
    <definedName name="sgk_gün">#REF!</definedName>
    <definedName name="sgk_kanun" localSheetId="0">'Bilgi Girişi - Bordro'!$K$19</definedName>
    <definedName name="sgk_kanun">#REF!</definedName>
    <definedName name="tarih" localSheetId="1">'Tebliğ Örneği'!#REF!</definedName>
    <definedName name="TMAGS" localSheetId="0">'Bilgi Girişi - Bordro'!$I$26</definedName>
    <definedName name="TMAGS" localSheetId="3">'[1]Bilgi Girişi - Bordro'!$C$54</definedName>
    <definedName name="TMAGS">#REF!</definedName>
    <definedName name="_xlnm.Print_Area" localSheetId="2">'5510 Sonrası SGK'!$A$1:$I$53</definedName>
    <definedName name="_xlnm.Print_Area" localSheetId="0">'Bilgi Girişi - Bordro'!$A$2:$H$75</definedName>
    <definedName name="_xlnm.Print_Area" localSheetId="1">'Tebliğ Örneği'!$A$1:$AI$26</definedName>
    <definedName name="Z_0F3F1C90_890E_4313_B539_FB7487F9242F_.wvu.Cols" localSheetId="0" hidden="1">'Bilgi Girişi - Bordro'!$I:$L</definedName>
    <definedName name="Z_0F3F1C90_890E_4313_B539_FB7487F9242F_.wvu.PrintArea" localSheetId="2" hidden="1">'5510 Sonrası SGK'!$A$1:$I$53</definedName>
    <definedName name="Z_0F3F1C90_890E_4313_B539_FB7487F9242F_.wvu.PrintArea" localSheetId="0" hidden="1">'Bilgi Girişi - Bordro'!$A$1:$H$41</definedName>
    <definedName name="Z_0F3F1C90_890E_4313_B539_FB7487F9242F_.wvu.PrintArea" localSheetId="1" hidden="1">'Tebliğ Örneği'!$A$1:$AI$26</definedName>
  </definedNames>
  <calcPr calcId="191029"/>
  <customWorkbookViews>
    <customWorkbookView name="PRO2000 - Kişisel Görünüm" guid="{0F3F1C90-890E-4313-B539-FB7487F9242F}" mergeInterval="0" personalView="1" maximized="1" xWindow="1" yWindow="1" windowWidth="1596" windowHeight="648" tabRatio="77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4" i="10" l="1"/>
  <c r="I26" i="10" l="1"/>
  <c r="I22" i="10"/>
  <c r="I21" i="10" s="1"/>
  <c r="I38" i="10"/>
  <c r="I24" i="10" l="1"/>
  <c r="I25" i="10" s="1"/>
  <c r="B6" i="10"/>
  <c r="J15" i="10" s="1"/>
  <c r="B5" i="10"/>
  <c r="G11" i="10" s="1" a="1"/>
  <c r="G11" i="10" s="1"/>
  <c r="I6" i="10" s="1"/>
  <c r="C66" i="10"/>
  <c r="C65" i="10"/>
  <c r="I4" i="10"/>
  <c r="I3" i="10"/>
  <c r="J16" i="10"/>
  <c r="K38" i="10"/>
  <c r="E63" i="10"/>
  <c r="G63" i="10" s="1"/>
  <c r="E62" i="10"/>
  <c r="G62" i="10" s="1"/>
  <c r="E61" i="10"/>
  <c r="G61" i="10" s="1"/>
  <c r="E60" i="10"/>
  <c r="G60" i="10" s="1"/>
  <c r="J18" i="10"/>
  <c r="I18" i="10"/>
  <c r="E59" i="10"/>
  <c r="G59" i="10" s="1"/>
  <c r="E58" i="10"/>
  <c r="G58" i="10" s="1"/>
  <c r="G73" i="10" s="1"/>
  <c r="I16" i="10"/>
  <c r="K14" i="10"/>
  <c r="C67" i="10" l="1"/>
  <c r="I15" i="10"/>
  <c r="I17" i="10" s="1"/>
  <c r="J17" i="10"/>
  <c r="K18" i="10"/>
  <c r="K19" i="10" s="1"/>
  <c r="I5" i="10"/>
  <c r="I8" i="10" s="1"/>
  <c r="E41" i="10"/>
  <c r="G41" i="10" s="1"/>
  <c r="I27" i="10" l="1"/>
  <c r="J27" i="10" s="1"/>
  <c r="K27" i="10" s="1"/>
  <c r="E30" i="10" s="1"/>
  <c r="G30" i="10" s="1"/>
  <c r="I40" i="10"/>
  <c r="I31" i="10"/>
  <c r="E32" i="10"/>
  <c r="G32" i="10" s="1"/>
  <c r="I10" i="10"/>
  <c r="I7" i="10"/>
  <c r="I11" i="10"/>
  <c r="I9" i="10"/>
  <c r="I35" i="10"/>
  <c r="E31" i="10"/>
  <c r="G31" i="10" s="1"/>
  <c r="I30" i="10"/>
  <c r="J30" i="10" s="1"/>
  <c r="K30" i="10" s="1"/>
  <c r="E55" i="10" s="1"/>
  <c r="G55" i="10" s="1"/>
  <c r="I29" i="10"/>
  <c r="J29" i="10" s="1"/>
  <c r="E51" i="10"/>
  <c r="G51" i="10" s="1"/>
  <c r="E47" i="10"/>
  <c r="G47" i="10" s="1"/>
  <c r="I32" i="10"/>
  <c r="I28" i="10"/>
  <c r="K3" i="10" l="1"/>
  <c r="K4" i="10"/>
  <c r="L4" i="10"/>
  <c r="J31" i="10"/>
  <c r="K31" i="10" s="1"/>
  <c r="E56" i="10" s="1"/>
  <c r="G56" i="10" s="1"/>
  <c r="J32" i="10"/>
  <c r="K32" i="10" s="1"/>
  <c r="E57" i="10" s="1"/>
  <c r="G57" i="10" s="1"/>
  <c r="J28" i="10"/>
  <c r="K28" i="10" s="1"/>
  <c r="E37" i="10" s="1"/>
  <c r="G37" i="10" s="1"/>
  <c r="E35" i="10"/>
  <c r="G35" i="10" s="1"/>
  <c r="E26" i="10"/>
  <c r="G26" i="10" s="1"/>
  <c r="E27" i="10"/>
  <c r="G27" i="10" s="1"/>
  <c r="E25" i="10"/>
  <c r="G25" i="10" s="1"/>
  <c r="E28" i="10"/>
  <c r="G28" i="10" s="1"/>
  <c r="E45" i="10"/>
  <c r="G45" i="10" s="1"/>
  <c r="E29" i="10"/>
  <c r="G29" i="10" s="1"/>
  <c r="E52" i="10"/>
  <c r="G52" i="10" s="1"/>
  <c r="E43" i="10"/>
  <c r="G43" i="10" s="1"/>
  <c r="E24" i="10"/>
  <c r="G24" i="10" s="1"/>
  <c r="E46" i="10"/>
  <c r="G46" i="10" s="1"/>
  <c r="E39" i="10"/>
  <c r="G39" i="10" s="1"/>
  <c r="E36" i="10"/>
  <c r="G36" i="10" s="1"/>
  <c r="E53" i="10"/>
  <c r="G53" i="10" s="1"/>
  <c r="E42" i="10"/>
  <c r="G42" i="10" s="1"/>
  <c r="E38" i="10"/>
  <c r="G38" i="10" s="1"/>
  <c r="E34" i="10"/>
  <c r="G34" i="10" s="1"/>
  <c r="E23" i="10"/>
  <c r="G23" i="10" s="1"/>
  <c r="E40" i="10"/>
  <c r="G40" i="10" s="1"/>
  <c r="E22" i="10"/>
  <c r="E33" i="10"/>
  <c r="G33" i="10" s="1"/>
  <c r="E44" i="10"/>
  <c r="G44" i="10" s="1"/>
  <c r="K29" i="10"/>
  <c r="E54" i="10" s="1"/>
  <c r="G54" i="10" s="1"/>
  <c r="E65" i="10" l="1"/>
  <c r="G72" i="10"/>
  <c r="K6" i="10"/>
  <c r="K5" i="10" s="1"/>
  <c r="J3" i="10"/>
  <c r="G22" i="10"/>
  <c r="G65" i="10" s="1"/>
  <c r="J4" i="10" l="1"/>
  <c r="J5" i="10" s="1"/>
  <c r="J6" i="10" s="1"/>
  <c r="J8" i="10" s="1"/>
  <c r="J9" i="10" s="1"/>
  <c r="G70" i="10"/>
  <c r="J10" i="10" l="1"/>
  <c r="G50" i="10" s="1"/>
  <c r="G66" i="10" s="1"/>
  <c r="G67" i="10" s="1"/>
  <c r="H26" i="6"/>
  <c r="H27" i="6"/>
  <c r="H28" i="6"/>
  <c r="I30" i="6"/>
  <c r="G22" i="6"/>
  <c r="G21" i="6"/>
  <c r="G13" i="6"/>
  <c r="I13" i="6" s="1"/>
  <c r="G12" i="6"/>
  <c r="I12" i="6" s="1"/>
  <c r="F13" i="6"/>
  <c r="F12" i="6"/>
  <c r="G31" i="6"/>
  <c r="G30" i="6"/>
  <c r="G29" i="6"/>
  <c r="G28" i="6"/>
  <c r="G27" i="6"/>
  <c r="G26" i="6"/>
  <c r="G25" i="6"/>
  <c r="G24" i="6"/>
  <c r="G23" i="6"/>
  <c r="G20" i="6"/>
  <c r="F24" i="6"/>
  <c r="G19" i="6"/>
  <c r="F30" i="6"/>
  <c r="F31" i="6"/>
  <c r="F20" i="6"/>
  <c r="F23" i="6"/>
  <c r="F25" i="6"/>
  <c r="F26" i="6"/>
  <c r="F27" i="6"/>
  <c r="F28" i="6"/>
  <c r="F29" i="6"/>
  <c r="F19" i="6"/>
  <c r="F11" i="6"/>
  <c r="G11" i="6"/>
  <c r="B12" i="6"/>
  <c r="B13" i="6"/>
  <c r="B14" i="6"/>
  <c r="B15" i="6"/>
  <c r="B16" i="6"/>
  <c r="B17" i="6"/>
  <c r="B18" i="6"/>
  <c r="B19" i="6"/>
  <c r="B20" i="6"/>
  <c r="B21" i="6"/>
  <c r="B23" i="6"/>
  <c r="B24" i="6"/>
  <c r="B25" i="6"/>
  <c r="B26" i="6"/>
  <c r="B27" i="6"/>
  <c r="B28" i="6"/>
  <c r="B29" i="6"/>
  <c r="B30" i="6"/>
  <c r="B31" i="6"/>
  <c r="B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11" i="6"/>
  <c r="L33" i="4"/>
  <c r="H22" i="4"/>
  <c r="H35" i="4" s="1"/>
  <c r="G35" i="4"/>
  <c r="G24" i="4"/>
  <c r="G27" i="4"/>
  <c r="K29" i="4"/>
  <c r="L29" i="4"/>
  <c r="K30" i="4"/>
  <c r="L30" i="4"/>
  <c r="K31" i="4"/>
  <c r="L31" i="4"/>
  <c r="K32" i="4"/>
  <c r="K33" i="4"/>
  <c r="K34" i="4"/>
  <c r="K35" i="4"/>
  <c r="K36" i="4"/>
  <c r="K37" i="4"/>
  <c r="K38" i="4"/>
  <c r="K39" i="4"/>
  <c r="L39" i="4"/>
  <c r="K40" i="4"/>
  <c r="K41" i="4"/>
  <c r="K42" i="4"/>
  <c r="K43" i="4"/>
  <c r="A44" i="4"/>
  <c r="K44" i="4"/>
  <c r="L44" i="4"/>
  <c r="K45" i="4"/>
  <c r="K46" i="4"/>
  <c r="K47" i="4"/>
  <c r="K48" i="4"/>
  <c r="K49" i="4"/>
  <c r="K50" i="4"/>
  <c r="I53" i="4"/>
  <c r="H14" i="6"/>
  <c r="L40" i="4"/>
  <c r="B22" i="6"/>
  <c r="G71" i="10" l="1"/>
  <c r="G74" i="10" s="1"/>
  <c r="O13" i="3" s="1"/>
  <c r="E50" i="10"/>
  <c r="E66" i="10" s="1"/>
  <c r="E67" i="10" s="1"/>
  <c r="I29" i="6"/>
  <c r="H31" i="6"/>
  <c r="H31" i="4"/>
  <c r="H27" i="4"/>
  <c r="I28" i="6"/>
  <c r="H30" i="6"/>
  <c r="I27" i="6"/>
  <c r="L51" i="4"/>
  <c r="G29" i="4" s="1"/>
  <c r="H29" i="4" s="1"/>
  <c r="B32" i="6"/>
  <c r="G32" i="6"/>
  <c r="G14" i="6"/>
  <c r="I22" i="4"/>
  <c r="I27" i="4" s="1"/>
  <c r="H29" i="6"/>
  <c r="I31" i="6" l="1"/>
  <c r="I26" i="6"/>
  <c r="D31" i="6"/>
  <c r="C20" i="6"/>
  <c r="G33" i="4"/>
  <c r="D38" i="4" s="1"/>
  <c r="G38" i="4" s="1"/>
  <c r="C19" i="6"/>
  <c r="C28" i="6"/>
  <c r="D28" i="6"/>
  <c r="C31" i="6" l="1"/>
  <c r="D20" i="6"/>
  <c r="D41" i="4"/>
  <c r="G41" i="4" s="1"/>
  <c r="H33" i="4"/>
  <c r="F38" i="4" s="1"/>
  <c r="H38" i="4" s="1"/>
  <c r="I38" i="4" s="1"/>
  <c r="D40" i="4"/>
  <c r="G40" i="4" s="1"/>
  <c r="A34" i="4"/>
  <c r="D37" i="4"/>
  <c r="G37" i="4" s="1"/>
  <c r="D19" i="6"/>
  <c r="H11" i="6" l="1"/>
  <c r="F40" i="4"/>
  <c r="H40" i="4" s="1"/>
  <c r="I40" i="4" s="1"/>
  <c r="N37" i="4" s="1"/>
  <c r="F37" i="4"/>
  <c r="H37" i="4" s="1"/>
  <c r="I37" i="4" s="1"/>
  <c r="G43" i="4"/>
  <c r="F41" i="4"/>
  <c r="H41" i="4" s="1"/>
  <c r="I41" i="4" s="1"/>
  <c r="H23" i="6"/>
  <c r="D18" i="6"/>
  <c r="C18" i="6"/>
  <c r="C22" i="6"/>
  <c r="D22" i="6"/>
  <c r="C11" i="6"/>
  <c r="D27" i="6"/>
  <c r="C27" i="6"/>
  <c r="C29" i="6"/>
  <c r="D29" i="6"/>
  <c r="C25" i="6"/>
  <c r="D25" i="6"/>
  <c r="C12" i="6"/>
  <c r="D12" i="6"/>
  <c r="C24" i="6"/>
  <c r="D30" i="6"/>
  <c r="C30" i="6"/>
  <c r="C16" i="6"/>
  <c r="D16" i="6"/>
  <c r="C23" i="6"/>
  <c r="D23" i="6"/>
  <c r="D21" i="6"/>
  <c r="C21" i="6"/>
  <c r="D15" i="6"/>
  <c r="C15" i="6"/>
  <c r="C14" i="6"/>
  <c r="D14" i="6"/>
  <c r="D17" i="6"/>
  <c r="C17" i="6"/>
  <c r="C26" i="6"/>
  <c r="D26" i="6"/>
  <c r="D13" i="6"/>
  <c r="C13" i="6"/>
  <c r="H22" i="6"/>
  <c r="H21" i="6"/>
  <c r="D24" i="6" l="1"/>
  <c r="H25" i="6"/>
  <c r="I11" i="6"/>
  <c r="I14" i="6" s="1"/>
  <c r="H43" i="4"/>
  <c r="I22" i="6"/>
  <c r="N36" i="4"/>
  <c r="N38" i="4" s="1"/>
  <c r="I43" i="4"/>
  <c r="I25" i="6"/>
  <c r="D11" i="6"/>
  <c r="C32" i="6"/>
  <c r="I21" i="6"/>
  <c r="I23" i="6"/>
  <c r="D32" i="6" l="1"/>
  <c r="H20" i="6"/>
  <c r="I20" i="6"/>
  <c r="I24" i="6" l="1"/>
  <c r="H24" i="6"/>
  <c r="H19" i="6" l="1"/>
  <c r="H32" i="6" s="1"/>
  <c r="I19" i="6"/>
  <c r="I32" i="6" s="1"/>
  <c r="H36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Mehmet Ali AKBAŞ</author>
  </authors>
  <commentList>
    <comment ref="G64" authorId="0" shapeId="0" xr:uid="{77C1497E-7FA3-4684-8FD1-2C4BD088A1BA}">
      <text>
        <r>
          <rPr>
            <b/>
            <sz val="9"/>
            <color indexed="81"/>
            <rFont val="Tahoma"/>
            <family val="2"/>
            <charset val="162"/>
          </rPr>
          <t>Mehmet Ali AKBAŞ:</t>
        </r>
        <r>
          <rPr>
            <sz val="9"/>
            <color indexed="81"/>
            <rFont val="Tahoma"/>
            <family val="2"/>
            <charset val="162"/>
          </rPr>
          <t xml:space="preserve">
Bu hücrenin değeri GSS %12 Tutar Mahsubu Hücresindeki İşlem Çeşidine Göre Tetiklenmektedir. </t>
        </r>
      </text>
    </comment>
    <comment ref="G69" authorId="0" shapeId="0" xr:uid="{579B4E8F-79C3-4EBC-A9A0-4ECF2024D698}">
      <text>
        <r>
          <rPr>
            <b/>
            <sz val="9"/>
            <color indexed="81"/>
            <rFont val="Tahoma"/>
            <charset val="1"/>
          </rPr>
          <t>Mehmet Ali AKBAŞ:</t>
        </r>
        <r>
          <rPr>
            <sz val="9"/>
            <color indexed="81"/>
            <rFont val="Tahoma"/>
            <charset val="1"/>
          </rPr>
          <t xml:space="preserve">
SGK Prim İadesine ilişkin başvuru formunun İade Edilecek Fark (5510) bilgilerinde görünen GSS 12 tutarı varsa VAR yoksa YOK olarak seçim yapınız.</t>
        </r>
      </text>
    </comment>
    <comment ref="G72" authorId="0" shapeId="0" xr:uid="{1D87A8BB-7F22-4BFA-ABA1-B37468CDAF34}">
      <text>
        <r>
          <rPr>
            <b/>
            <sz val="9"/>
            <color indexed="81"/>
            <rFont val="Tahoma"/>
            <charset val="1"/>
          </rPr>
          <t>Mehmet Ali AKBAŞ:</t>
        </r>
        <r>
          <rPr>
            <sz val="9"/>
            <color indexed="81"/>
            <rFont val="Tahoma"/>
            <charset val="1"/>
          </rPr>
          <t xml:space="preserve">
Bu tutarın SGK Kesenek/Prim İadesi Başvuru Formundaki İade Edilecek Toplam Tutara eşit olması gerekmektedir.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<sst xmlns="http://schemas.openxmlformats.org/spreadsheetml/2006/main" count="262" uniqueCount="225">
  <si>
    <t>:</t>
  </si>
  <si>
    <t>Kurumu / Birimi</t>
  </si>
  <si>
    <t>Gelir Toplamı</t>
  </si>
  <si>
    <t>Kesinti Toplamı</t>
  </si>
  <si>
    <t>PERSONEL BİLGİLERİ</t>
  </si>
  <si>
    <t>GELİR</t>
  </si>
  <si>
    <t>KESİNTİ</t>
  </si>
  <si>
    <t>T.C. Kimlik Numarası</t>
  </si>
  <si>
    <t>Adı Soyadı</t>
  </si>
  <si>
    <t>Aylık Tutar</t>
  </si>
  <si>
    <t>Gelir Vergisi</t>
  </si>
  <si>
    <t>Kurum Sicil Numarası</t>
  </si>
  <si>
    <t>Ek Gosterge</t>
  </si>
  <si>
    <t>Damga Vergisi</t>
  </si>
  <si>
    <t>Emekli sicil Numarası</t>
  </si>
  <si>
    <t>Taban Aylık</t>
  </si>
  <si>
    <t>Emekli Keseneği (Devlet)</t>
  </si>
  <si>
    <t>Hizmet Sınıfı / Ünvanı</t>
  </si>
  <si>
    <t>Kıdem Aylık</t>
  </si>
  <si>
    <t>Emekli Keseneği (Kişi)</t>
  </si>
  <si>
    <t>Medeni Hali / Çocuk Sayısı</t>
  </si>
  <si>
    <t>Yan Odeme</t>
  </si>
  <si>
    <t>Kıdem Ay / Yıl</t>
  </si>
  <si>
    <t>Derece / Kademe</t>
  </si>
  <si>
    <t>Artış %100 (Devlet)</t>
  </si>
  <si>
    <t>Gen.Sag.Sig.Pir.(Devlet)</t>
  </si>
  <si>
    <t>Giriş %25 (Devlet)</t>
  </si>
  <si>
    <t>Gen.Sag.Sig.Pir.(Kişi)</t>
  </si>
  <si>
    <t>Aile Yardımı</t>
  </si>
  <si>
    <t>Raporlu Gun</t>
  </si>
  <si>
    <t>Çocuk Yardımı</t>
  </si>
  <si>
    <t>Sigorta</t>
  </si>
  <si>
    <t>Net Ödenen</t>
  </si>
  <si>
    <t>Aylık Vergi Matrahı</t>
  </si>
  <si>
    <t>Dil Tazminatı</t>
  </si>
  <si>
    <t>Ek Öde.(666 KHK</t>
  </si>
  <si>
    <t>Fark</t>
  </si>
  <si>
    <t>Kesilen</t>
  </si>
  <si>
    <t>Em.Kes.Dev.</t>
  </si>
  <si>
    <t>Lojman Yardımı</t>
  </si>
  <si>
    <t>Sağ. Sig. Pir. (D)</t>
  </si>
  <si>
    <t>Ünv. Ödeneği</t>
  </si>
  <si>
    <t>İdari Görev Öd.</t>
  </si>
  <si>
    <t>Eğitim Öğrt. Öd.</t>
  </si>
  <si>
    <t>Gel.G.Ç.Yrd.G.Öd.</t>
  </si>
  <si>
    <t>Makam Tazminatı</t>
  </si>
  <si>
    <t>Tem./ Gör. Taz.</t>
  </si>
  <si>
    <t>İcra</t>
  </si>
  <si>
    <t>Kişi Borcu Mahsubu</t>
  </si>
  <si>
    <t>Nafaka</t>
  </si>
  <si>
    <t>Sendika Aidati</t>
  </si>
  <si>
    <t>Diğer Kesintiler</t>
  </si>
  <si>
    <t>Toplam Borç</t>
  </si>
  <si>
    <t>Ödenecek</t>
  </si>
  <si>
    <t>Maaş Ödeme Tarihi</t>
  </si>
  <si>
    <t>Görevden Ayrılma Tarihi</t>
  </si>
  <si>
    <t xml:space="preserve">DİKKAT :  VERİ GİRİŞİ SADECE SARI ALANLARA YAPILACAKTIR. </t>
  </si>
  <si>
    <t xml:space="preserve">Görev Yaptığı
 Kurumun </t>
  </si>
  <si>
    <t>Adı</t>
  </si>
  <si>
    <t>Saymanlık No</t>
  </si>
  <si>
    <t>Kurum No</t>
  </si>
  <si>
    <t xml:space="preserve">Bağlı Olduğu Saymanlığın </t>
  </si>
  <si>
    <t xml:space="preserve">Adı  </t>
  </si>
  <si>
    <t xml:space="preserve">Mosip Saymanlık No </t>
  </si>
  <si>
    <t>Görevden Ayrılış Sebebi</t>
  </si>
  <si>
    <t xml:space="preserve">Sigortalının Adı-Soyadı </t>
  </si>
  <si>
    <t>TC No</t>
  </si>
  <si>
    <t>Emekli Sicil No</t>
  </si>
  <si>
    <t xml:space="preserve">Prim Oranları  </t>
  </si>
  <si>
    <t xml:space="preserve">Sigortalı </t>
  </si>
  <si>
    <t xml:space="preserve">İşveren </t>
  </si>
  <si>
    <t>MYÖ (%)</t>
  </si>
  <si>
    <t>GSS (%)</t>
  </si>
  <si>
    <t xml:space="preserve">İADE YAPILACAK AYA İLİŞKİN </t>
  </si>
  <si>
    <t>Gelen 
Prim Ödeme
 Gün Sayısı</t>
  </si>
  <si>
    <t>Gelmesi  Gereken
 Prim Ödeme
 Gün Sayısı</t>
  </si>
  <si>
    <t>İade Edilecek
 Gün Sayısı</t>
  </si>
  <si>
    <r>
      <t xml:space="preserve">Hizmet Başlangıç  </t>
    </r>
    <r>
      <rPr>
        <sz val="10"/>
        <rFont val="Times New Roman"/>
        <family val="1"/>
        <charset val="162"/>
      </rPr>
      <t>(gg.aa.yyyy)</t>
    </r>
  </si>
  <si>
    <r>
      <t xml:space="preserve">Hizmet Sonu         </t>
    </r>
    <r>
      <rPr>
        <sz val="10"/>
        <rFont val="Times New Roman"/>
        <family val="1"/>
        <charset val="162"/>
      </rPr>
      <t xml:space="preserve"> (gg.aa.yyyy)</t>
    </r>
  </si>
  <si>
    <t xml:space="preserve">GSS İadesi ( 0=YOK)  (1=VAR) </t>
  </si>
  <si>
    <t xml:space="preserve">GELEN </t>
  </si>
  <si>
    <t xml:space="preserve">GELMESİ
 GEREKEN </t>
  </si>
  <si>
    <t xml:space="preserve">İADE
 TUTARI </t>
  </si>
  <si>
    <t>Prim Ödeme Gün Sayısı:</t>
  </si>
  <si>
    <t>Aylık/Maaş Toplamı:</t>
  </si>
  <si>
    <t>Tazminat/ Ek Ödeme Toplamı:</t>
  </si>
  <si>
    <t>PEK Genel Toplam:</t>
  </si>
  <si>
    <t>Sigortalı:   % 9   MYO</t>
  </si>
  <si>
    <t>Sigortalı:    % 5   GSS</t>
  </si>
  <si>
    <t>Kurum:     % 11   MYO</t>
  </si>
  <si>
    <t>Kurum:      % 7,5  GSS</t>
  </si>
  <si>
    <t xml:space="preserve">PRİM TOPLAMI </t>
  </si>
  <si>
    <t>İADE EDİLECEK TUTARLAR</t>
  </si>
  <si>
    <t xml:space="preserve">Dönem </t>
  </si>
  <si>
    <t>Ay</t>
  </si>
  <si>
    <t xml:space="preserve">İade Tutarı </t>
  </si>
  <si>
    <t xml:space="preserve">TOPLAM </t>
  </si>
  <si>
    <t>Görevden Ayrılma Sebebi</t>
  </si>
  <si>
    <t>Ordu Üniversitesi</t>
  </si>
  <si>
    <t>Maaş Borçlandırma Tablosu</t>
  </si>
  <si>
    <t>Telefon</t>
  </si>
  <si>
    <t>Adres</t>
  </si>
  <si>
    <t xml:space="preserve">       Bilgilerinizi ve gereğini rica ederim.</t>
  </si>
  <si>
    <t>Ana Para</t>
  </si>
  <si>
    <t>İletişim 0312 458 70 58 SGK Sube Müdürü Muzaffer Bey</t>
  </si>
  <si>
    <t>Özel Hiz. Taz.</t>
  </si>
  <si>
    <t>Toplu Söz. İkr.</t>
  </si>
  <si>
    <t>Giriş %25 (Devlet+Kişi)</t>
  </si>
  <si>
    <t>Artış %100 (Devlet+Kişi)</t>
  </si>
  <si>
    <t>Ek Gösterge (Emek. Esas)</t>
  </si>
  <si>
    <t>Derece / Kad. (Emek. Esas)</t>
  </si>
  <si>
    <t>Geçen Aylar Vergi Mat.Top.</t>
  </si>
  <si>
    <t>Geliş. Öde. İade Ed.Gün Say.</t>
  </si>
  <si>
    <t>Memuriyete Başlama Tarihi</t>
  </si>
  <si>
    <t>Yararlanmıyor</t>
  </si>
  <si>
    <t>5434 Say. Kan. 87. Mad.</t>
  </si>
  <si>
    <t>Kıdem Yılına Göre 87. Maddeden Yararlanma Durumu</t>
  </si>
  <si>
    <t>Çalışmadığı gün sayısı (SGK pirimleri Açısından)</t>
  </si>
  <si>
    <t>Göreve son verme</t>
  </si>
  <si>
    <t>Müstafi sayılma</t>
  </si>
  <si>
    <t>Görev süresinin sona ermesi</t>
  </si>
  <si>
    <t>İstifa</t>
  </si>
  <si>
    <t>Askerlik nedeniyle ücretsiz izin</t>
  </si>
  <si>
    <t>Ücretsiz izin</t>
  </si>
  <si>
    <t>İşten Ayrılış Sebepleri</t>
  </si>
  <si>
    <t>YERSiZ VE FAZLA ÖDENEN AYLIKLARDAN DOĞAN</t>
  </si>
  <si>
    <t>KİŞİLERDEN ALACAKLARI HESAPLAMA CETVELİ</t>
  </si>
  <si>
    <t>Tahakkuk Birimi</t>
  </si>
  <si>
    <t>Borç Nedeni</t>
  </si>
  <si>
    <t>Borçlunun Adı Soyadı</t>
  </si>
  <si>
    <t>Not</t>
  </si>
  <si>
    <t>Sicil Nosu</t>
  </si>
  <si>
    <t>Unvanı</t>
  </si>
  <si>
    <t>AYLIK UNSURLARI</t>
  </si>
  <si>
    <t>TAHAKKUK ETTİRİLEN</t>
  </si>
  <si>
    <t xml:space="preserve">TAHAKKUK ETTİRİLMESİ GEREKEN </t>
  </si>
  <si>
    <t>FARK</t>
  </si>
  <si>
    <t>( A )</t>
  </si>
  <si>
    <t>( B )</t>
  </si>
  <si>
    <t>( C )</t>
  </si>
  <si>
    <t xml:space="preserve"> TOPLAM</t>
  </si>
  <si>
    <t>TOPLAM</t>
  </si>
  <si>
    <t>KİŞİLERDEN ALACAKLARA ALINACAK TUTAR:</t>
  </si>
  <si>
    <t>GENEL BÜTÇELİ
DAİRELER İÇİN</t>
  </si>
  <si>
    <t>a) 5434/87.Md. yararlanıyor ise = (1+2-3)=</t>
  </si>
  <si>
    <t>b) 5434/87.Md. yararlanmıyor ise = (1-3)=</t>
  </si>
  <si>
    <t>KATMA BÜTÇELİ
DAİRELER İÇİN</t>
  </si>
  <si>
    <t>a) 5434/87.Md. yararlanıyor ise = (1+2)=</t>
  </si>
  <si>
    <t>b) 5434/87.Md. yararlanmıyor ise = (1)=</t>
  </si>
  <si>
    <t>AÇIKLAMALAR:</t>
  </si>
  <si>
    <t>*  (2) 5434 SK.87Md. gereğince toplu ödemeden yararlanılması halinde borç toplamına dahil edilecektir.</t>
  </si>
  <si>
    <r>
      <t>**(3)Yalnızca genel bütçeli idarelerde düşülecektir</t>
    </r>
    <r>
      <rPr>
        <b/>
        <sz val="8"/>
        <color indexed="8"/>
        <rFont val="Times New Roman"/>
        <family val="1"/>
        <charset val="162"/>
      </rPr>
      <t>.</t>
    </r>
  </si>
  <si>
    <t>FİİLEN ÖDENEN</t>
  </si>
  <si>
    <t>HAKEDİLEN</t>
  </si>
  <si>
    <t>FİİLEN KESİLEN</t>
  </si>
  <si>
    <t>KESİLMESİ GEREKEN</t>
  </si>
  <si>
    <t>Giriş %25 (Kişi)</t>
  </si>
  <si>
    <t>Artış %100 (Kişi)</t>
  </si>
  <si>
    <t>TABLO 2: KESİNTİ YAPILAN KATKI PAYLARI</t>
  </si>
  <si>
    <t>TABLO 1: AYLIK VE YAN ÖDEMELER</t>
  </si>
  <si>
    <t>TABLO 3: YASAL KESİNTİLER</t>
  </si>
  <si>
    <t>Tahakkuk Eden</t>
  </si>
  <si>
    <t>Cep Tel</t>
  </si>
  <si>
    <t>TEBLİĞ EDEN:</t>
  </si>
  <si>
    <t>TEBELLÜĞ EDEN:</t>
  </si>
  <si>
    <t>İmzası</t>
  </si>
  <si>
    <t>Adı ve Soyadı</t>
  </si>
  <si>
    <t>Tarih</t>
  </si>
  <si>
    <t>…../…../…..</t>
  </si>
  <si>
    <t xml:space="preserve">       </t>
  </si>
  <si>
    <t>Yük. Öğrt. Taz.</t>
  </si>
  <si>
    <t>Hizmet Yılı</t>
  </si>
  <si>
    <t>Açığa Alınma ( 2 / 3 )</t>
  </si>
  <si>
    <t>Aka. Teş. Ödeneği</t>
  </si>
  <si>
    <t xml:space="preserve">Gelir vergisi oranını ve mahsup edilecek gelir vergisini hesaplar. </t>
  </si>
  <si>
    <t>Gelir Vergisi Oranı</t>
  </si>
  <si>
    <t>Oran 2</t>
  </si>
  <si>
    <t>Oran 1</t>
  </si>
  <si>
    <t>Çalıştığı gün sayısı (SGK pirimleri Açısından)</t>
  </si>
  <si>
    <t>SGK Pirimleri açısından ayın kaç gün çektiği</t>
  </si>
  <si>
    <t>Eğer fonksiyonu sgk pirimleri için hesaplama yapılmak istendiğinde fonksiyon 7 den fazla çalışamadığı için iki parça halinde hesaplama yapılmıştır.</t>
  </si>
  <si>
    <t>SGK Gss iadesi durumu</t>
  </si>
  <si>
    <t>NOT:</t>
  </si>
  <si>
    <t>BES Kesintisi</t>
  </si>
  <si>
    <t>Sabit Ek Ödeme</t>
  </si>
  <si>
    <t>İlaveÖd.(375.40</t>
  </si>
  <si>
    <t>Mahsup Edilen Vergi</t>
  </si>
  <si>
    <t>Mahsup Edilen SGK</t>
  </si>
  <si>
    <t>Diğer Mahsuplar</t>
  </si>
  <si>
    <t>Kişinin tabi olduğu emeklilik kanunu</t>
  </si>
  <si>
    <t>Kıdem yılı esaslı 5510 sayılı kanun öncesi ve sonrası hesaplaması</t>
  </si>
  <si>
    <t xml:space="preserve">        Üniversitemizde görev yapmakta iken adınıza yapılan ve aşağıda tutarı yer alan ödemenin fazla/ yersiz olduğu yapılan inceleme sonucu anlaşılmış ve adınıza borç tahakkuku yapılmıştır.</t>
  </si>
  <si>
    <t>Vergi No</t>
  </si>
  <si>
    <t>Alıcı Adı</t>
  </si>
  <si>
    <t>IBAN</t>
  </si>
  <si>
    <t xml:space="preserve"> TR03 0001 0023 2746 7493 7951 91</t>
  </si>
  <si>
    <t>Ordu Üniversitesi Rektörlüğü Strateji Geliştirme Daire Başkanlığı</t>
  </si>
  <si>
    <r>
      <t xml:space="preserve">…... TC numaralı ….... </t>
    </r>
    <r>
      <rPr>
        <vertAlign val="superscript"/>
        <sz val="12"/>
        <color theme="1"/>
        <rFont val="Times New Roman"/>
        <family val="1"/>
        <charset val="162"/>
      </rPr>
      <t>(adınız)</t>
    </r>
    <r>
      <rPr>
        <sz val="12"/>
        <color theme="1"/>
        <rFont val="Times New Roman"/>
        <family val="1"/>
        <charset val="162"/>
      </rPr>
      <t>….. kişi borcu ödemesi</t>
    </r>
  </si>
  <si>
    <t xml:space="preserve">İlgilinin durumuna göre;
-Hizmet Belgesi,
-Ücretsiz İzine Ayrılma Onayı,
-Maaş Bordrosu,
-SGK İşten Ayrılış Bildirgesi,
-Emekli Kesenekleri İade Talep Yazısı Formu,
-Tebligat ilişkin belgelerin,
ayrıca eklenmesi gerekmektedir. </t>
  </si>
  <si>
    <t>Asgari Ücret Gelir Ver. İstis.</t>
  </si>
  <si>
    <t>Yıl</t>
  </si>
  <si>
    <t>Var</t>
  </si>
  <si>
    <t>Yok</t>
  </si>
  <si>
    <t>GSS % 12 Tutar Mahsubu</t>
  </si>
  <si>
    <t>Ait Olduğu Ay</t>
  </si>
  <si>
    <t>Bütçe Yılı</t>
  </si>
  <si>
    <t>Kesilmesi Gereken</t>
  </si>
  <si>
    <t>Tahakkuk Etmesi Gereken</t>
  </si>
  <si>
    <t>Bekar</t>
  </si>
  <si>
    <t>Hesaplamalar</t>
  </si>
  <si>
    <t xml:space="preserve">Asgari Ücret
Gelir Vergisi İstisnaları </t>
  </si>
  <si>
    <t>GV İst.</t>
  </si>
  <si>
    <t>xxx</t>
  </si>
  <si>
    <t>Damga Vergisi Alanı</t>
  </si>
  <si>
    <t>Aylıksız İzin GSS (%12)</t>
  </si>
  <si>
    <t>Açıklama Formatı</t>
  </si>
  <si>
    <t xml:space="preserve">NOT:İlgilinin durumuna göre;
-Hizmet Belgesi,
-Ücretsiz İzine Ayrılma Onayı,
-Maaş Bordrosu,
-SGK İşten Ayrılış Bildirgesi,
-SGK Primleri İade Talep Yazısı,
-Tebligat İlişkin Belgelerin,
ayrıca eklenmesi gerekmektedir. </t>
  </si>
  <si>
    <r>
      <t xml:space="preserve">        Söz konusu borcunuzu Üniversitemiz Strateji Geliştirme Daire Başkanlığı T.C. Ziraat Bankası Ordu Akyazı Şubesi  nezdindeki  IBAN TR03 0001 0023 2746 7493 7951 91 nolu hesabına </t>
    </r>
    <r>
      <rPr>
        <b/>
        <sz val="12"/>
        <rFont val="Times New Roman"/>
        <family val="1"/>
        <charset val="162"/>
      </rPr>
      <t>7 gün</t>
    </r>
    <r>
      <rPr>
        <sz val="12"/>
        <rFont val="Times New Roman"/>
        <family val="1"/>
        <charset val="162"/>
      </rPr>
      <t xml:space="preserve"> içinde yatırmanız gerekmektedir. </t>
    </r>
  </si>
  <si>
    <t>Maaş ödendikten sonra görevden ayrılınınca damga vergisi iadesi yapılmaz</t>
  </si>
  <si>
    <t>Çalışılan gün (maaş günü olarak)</t>
  </si>
  <si>
    <t>Çalışılmayan gün (maaş günü olarak)</t>
  </si>
  <si>
    <t>Ayın Kaç Gün Çektiğini Hesaplar (maaş günü olarak)</t>
  </si>
  <si>
    <r>
      <t xml:space="preserve">Önemli: **** Tabloda </t>
    </r>
    <r>
      <rPr>
        <sz val="15"/>
        <color rgb="FFFF0000"/>
        <rFont val="Arial"/>
        <family val="2"/>
        <charset val="162"/>
      </rPr>
      <t>Sadece KIRMIZI</t>
    </r>
    <r>
      <rPr>
        <sz val="15"/>
        <color theme="1"/>
        <rFont val="Arial"/>
        <family val="2"/>
        <charset val="162"/>
      </rPr>
      <t xml:space="preserve"> renkli hücrelere </t>
    </r>
    <r>
      <rPr>
        <sz val="15"/>
        <color rgb="FFFF0000"/>
        <rFont val="Arial"/>
        <family val="2"/>
        <charset val="162"/>
      </rPr>
      <t>bilgi girişi yapılacaktır</t>
    </r>
    <r>
      <rPr>
        <sz val="15"/>
        <color theme="1"/>
        <rFont val="Arial"/>
        <family val="2"/>
        <charset val="162"/>
      </rPr>
      <t xml:space="preserve">. 
Bilgi Girişlerinin Tamamı Bu sayfadan yapılacak, diğer sayfalardan giriş işlemi yapılamayacaktır. Tablo KBS sisteminde yer alan bordro düzeninde yapılmıştır. </t>
    </r>
  </si>
  <si>
    <t>aaaa</t>
  </si>
  <si>
    <t>053…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</si>
</sst>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_-* #,##0.00\ _₺_-;\-* #,##0.00\ _₺_-;_-* &quot;-&quot;??\ _₺_-;_-@_-"/>
    <numFmt numFmtId="165" formatCode="_-* #,##0.00\ _T_L_-;\-* #,##0.00\ _T_L_-;_-* &quot;-&quot;??\ _T_L_-;_-@_-"/>
    <numFmt numFmtId="166" formatCode="dd\/mm\/yyyy"/>
    <numFmt numFmtId="167" formatCode="#,##0.00\ &quot;TL&quot;"/>
    <numFmt numFmtId="168" formatCode="#,##0.00000"/>
    <numFmt numFmtId="169" formatCode="dd/mm/yyyy;@"/>
    <numFmt numFmtId="170" formatCode="#,##0_ ;\-#,##0\ "/>
    <numFmt numFmtId="171" formatCode="#,##0.0000"/>
    <numFmt numFmtId="172" formatCode="0.00;;"/>
  </numFmts>
  <fonts count="53">
    <font>
      <sz val="11"/>
      <color theme="1"/>
      <name val="Calibri"/>
      <family val="2"/>
      <charset val="162"/>
      <scheme val="minor"/>
    </font>
    <font>
      <sz val="12"/>
      <name val="Times New Roman"/>
      <family val="1"/>
      <charset val="162"/>
    </font>
    <font>
      <b/>
      <u/>
      <sz val="12"/>
      <name val="Times New Roman"/>
      <family val="1"/>
      <charset val="162"/>
    </font>
    <font>
      <sz val="11"/>
      <name val="Times New Roman"/>
      <family val="1"/>
      <charset val="162"/>
    </font>
    <font>
      <b/>
      <sz val="11"/>
      <name val="Times New Roman"/>
      <family val="1"/>
      <charset val="162"/>
    </font>
    <font>
      <b/>
      <sz val="10"/>
      <name val="Times New Roman"/>
      <family val="1"/>
      <charset val="162"/>
    </font>
    <font>
      <sz val="10"/>
      <name val="Arial"/>
      <family val="2"/>
      <charset val="162"/>
    </font>
    <font>
      <sz val="10"/>
      <color indexed="12"/>
      <name val="Arial Unicode MS"/>
      <family val="2"/>
      <charset val="162"/>
    </font>
    <font>
      <sz val="10"/>
      <color indexed="18"/>
      <name val="Arial"/>
      <family val="2"/>
      <charset val="162"/>
    </font>
    <font>
      <sz val="10"/>
      <name val="Arial"/>
      <family val="2"/>
      <charset val="162"/>
    </font>
    <font>
      <sz val="10"/>
      <name val="Arial Tur"/>
      <charset val="162"/>
    </font>
    <font>
      <sz val="10"/>
      <name val="Times New Roman"/>
      <family val="1"/>
      <charset val="162"/>
    </font>
    <font>
      <b/>
      <sz val="10"/>
      <name val="Arial Tur"/>
      <charset val="162"/>
    </font>
    <font>
      <b/>
      <sz val="12"/>
      <name val="Arial Tur"/>
      <charset val="162"/>
    </font>
    <font>
      <sz val="10"/>
      <name val="Arial Unicode MS"/>
      <family val="2"/>
      <charset val="162"/>
    </font>
    <font>
      <b/>
      <sz val="8"/>
      <color indexed="8"/>
      <name val="Times New Roman"/>
      <family val="1"/>
      <charset val="162"/>
    </font>
    <font>
      <b/>
      <sz val="12"/>
      <name val="Arial"/>
      <family val="2"/>
      <charset val="162"/>
    </font>
    <font>
      <b/>
      <sz val="11"/>
      <color theme="1"/>
      <name val="Calibri"/>
      <family val="2"/>
      <charset val="162"/>
      <scheme val="minor"/>
    </font>
    <font>
      <sz val="12"/>
      <color theme="1"/>
      <name val="Times New Roman"/>
      <family val="1"/>
      <charset val="162"/>
    </font>
    <font>
      <b/>
      <sz val="8"/>
      <color theme="1"/>
      <name val="Times New Roman"/>
      <family val="1"/>
      <charset val="162"/>
    </font>
    <font>
      <b/>
      <sz val="5"/>
      <color theme="1"/>
      <name val="Times New Roman"/>
      <family val="1"/>
      <charset val="162"/>
    </font>
    <font>
      <sz val="8"/>
      <color theme="1"/>
      <name val="Times New Roman"/>
      <family val="1"/>
      <charset val="162"/>
    </font>
    <font>
      <b/>
      <u/>
      <sz val="12"/>
      <color theme="1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b/>
      <sz val="10"/>
      <color rgb="FFFF0000"/>
      <name val="Arial Unicode MS"/>
      <family val="2"/>
      <charset val="162"/>
    </font>
    <font>
      <sz val="10"/>
      <color rgb="FFFF0000"/>
      <name val="Arial Unicode MS"/>
      <family val="2"/>
      <charset val="162"/>
    </font>
    <font>
      <b/>
      <sz val="11"/>
      <color rgb="FFFF0000"/>
      <name val="Calibri"/>
      <family val="2"/>
      <charset val="162"/>
      <scheme val="minor"/>
    </font>
    <font>
      <sz val="9.5"/>
      <color theme="1"/>
      <name val="Times New Roman"/>
      <family val="1"/>
      <charset val="162"/>
    </font>
    <font>
      <b/>
      <sz val="11"/>
      <color rgb="FFC00000"/>
      <name val="Times New Roman"/>
      <family val="1"/>
      <charset val="162"/>
    </font>
    <font>
      <b/>
      <sz val="9"/>
      <color theme="1"/>
      <name val="Times New Roman"/>
      <family val="1"/>
      <charset val="162"/>
    </font>
    <font>
      <sz val="11"/>
      <color theme="1"/>
      <name val="Calibri"/>
      <family val="2"/>
      <charset val="162"/>
      <scheme val="minor"/>
    </font>
    <font>
      <b/>
      <sz val="10"/>
      <name val="Arial"/>
      <family val="2"/>
      <charset val="162"/>
    </font>
    <font>
      <sz val="15"/>
      <color rgb="FFFF0000"/>
      <name val="Arial"/>
      <family val="2"/>
      <charset val="162"/>
    </font>
    <font>
      <vertAlign val="superscript"/>
      <sz val="12"/>
      <color theme="1"/>
      <name val="Times New Roman"/>
      <family val="1"/>
      <charset val="162"/>
    </font>
    <font>
      <sz val="11"/>
      <color rgb="FF333333"/>
      <name val="Arial"/>
      <family val="2"/>
      <charset val="16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name val="Arial"/>
      <family val="2"/>
      <charset val="162"/>
    </font>
    <font>
      <b/>
      <sz val="10"/>
      <name val="Arial Unicode MS"/>
      <family val="2"/>
      <charset val="162"/>
    </font>
    <font>
      <sz val="10"/>
      <color rgb="FFFF0000"/>
      <name val="Arial"/>
      <family val="2"/>
      <charset val="162"/>
    </font>
    <font>
      <sz val="10"/>
      <color indexed="12"/>
      <name val="Arial"/>
      <family val="2"/>
      <charset val="162"/>
    </font>
    <font>
      <sz val="15"/>
      <name val="Arial"/>
      <family val="2"/>
      <charset val="162"/>
    </font>
    <font>
      <sz val="20"/>
      <name val="Arial"/>
      <family val="2"/>
      <charset val="162"/>
    </font>
    <font>
      <sz val="9"/>
      <color indexed="81"/>
      <name val="Tahoma"/>
      <family val="2"/>
      <charset val="162"/>
    </font>
    <font>
      <b/>
      <sz val="12"/>
      <color rgb="FFFF0000"/>
      <name val="Arial"/>
      <family val="2"/>
      <charset val="162"/>
    </font>
    <font>
      <b/>
      <sz val="9"/>
      <color indexed="81"/>
      <name val="Tahoma"/>
      <family val="2"/>
      <charset val="162"/>
    </font>
    <font>
      <b/>
      <sz val="8"/>
      <name val="Arial"/>
      <family val="2"/>
      <charset val="162"/>
    </font>
    <font>
      <sz val="16"/>
      <name val="Arial"/>
      <family val="2"/>
      <charset val="162"/>
    </font>
    <font>
      <b/>
      <sz val="12"/>
      <name val="Times New Roman"/>
      <family val="1"/>
      <charset val="162"/>
    </font>
    <font>
      <sz val="10"/>
      <color rgb="FF002060"/>
      <name val="Arial Unicode MS"/>
      <family val="2"/>
      <charset val="162"/>
    </font>
    <font>
      <sz val="15"/>
      <color theme="1"/>
      <name val="Arial"/>
      <family val="2"/>
      <charset val="162"/>
    </font>
  </fonts>
  <fills count="2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 tint="0.79998168889431442"/>
        <bgColor indexed="64"/>
      </patternFill>
    </fill>
  </fills>
  <borders count="16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/>
      <right style="thin">
        <color indexed="8"/>
      </right>
      <top style="thin">
        <color indexed="8"/>
      </top>
      <bottom style="thick">
        <color indexed="8"/>
      </bottom>
      <diagonal/>
    </border>
    <border>
      <left/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ck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ck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/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/>
      <top style="thick">
        <color indexed="8"/>
      </top>
      <bottom style="thin">
        <color indexed="8"/>
      </bottom>
      <diagonal/>
    </border>
    <border>
      <left/>
      <right/>
      <top style="thick">
        <color indexed="8"/>
      </top>
      <bottom style="thin">
        <color indexed="8"/>
      </bottom>
      <diagonal/>
    </border>
    <border>
      <left/>
      <right style="medium">
        <color indexed="64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ck">
        <color indexed="8"/>
      </top>
      <bottom/>
      <diagonal/>
    </border>
    <border>
      <left/>
      <right/>
      <top style="thick">
        <color indexed="8"/>
      </top>
      <bottom/>
      <diagonal/>
    </border>
    <border>
      <left/>
      <right style="medium">
        <color indexed="64"/>
      </right>
      <top style="thick">
        <color indexed="8"/>
      </top>
      <bottom/>
      <diagonal/>
    </border>
    <border>
      <left style="thin">
        <color indexed="8"/>
      </left>
      <right/>
      <top/>
      <bottom style="thick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medium">
        <color indexed="64"/>
      </right>
      <top/>
      <bottom style="thick">
        <color indexed="8"/>
      </bottom>
      <diagonal/>
    </border>
    <border>
      <left/>
      <right style="thin">
        <color indexed="8"/>
      </right>
      <top/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ck">
        <color indexed="8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ck">
        <color indexed="8"/>
      </right>
      <top style="thick">
        <color indexed="8"/>
      </top>
      <bottom/>
      <diagonal/>
    </border>
    <border>
      <left style="thin">
        <color indexed="8"/>
      </left>
      <right style="thick">
        <color indexed="8"/>
      </right>
      <top/>
      <bottom/>
      <diagonal/>
    </border>
    <border>
      <left style="thin">
        <color indexed="8"/>
      </left>
      <right style="thick">
        <color indexed="8"/>
      </right>
      <top/>
      <bottom style="thick">
        <color indexed="8"/>
      </bottom>
      <diagonal/>
    </border>
    <border>
      <left/>
      <right/>
      <top style="thin">
        <color indexed="8"/>
      </top>
      <bottom style="thick">
        <color indexed="8"/>
      </bottom>
      <diagonal/>
    </border>
    <border>
      <left/>
      <right style="medium">
        <color indexed="64"/>
      </right>
      <top style="thin">
        <color indexed="8"/>
      </top>
      <bottom style="thick">
        <color indexed="8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indexed="8"/>
      </right>
      <top/>
      <bottom style="thin">
        <color indexed="8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ck">
        <color indexed="8"/>
      </right>
      <top style="medium">
        <color indexed="8"/>
      </top>
      <bottom/>
      <diagonal/>
    </border>
    <border>
      <left/>
      <right style="thick">
        <color indexed="8"/>
      </right>
      <top/>
      <bottom style="medium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medium">
        <color auto="1"/>
      </right>
      <top style="medium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</borders>
  <cellStyleXfs count="8">
    <xf numFmtId="0" fontId="0" fillId="0" borderId="0"/>
    <xf numFmtId="165" fontId="10" fillId="0" borderId="0" applyFont="0" applyFill="0" applyBorder="0" applyAlignment="0" applyProtection="0"/>
    <xf numFmtId="0" fontId="6" fillId="0" borderId="0"/>
    <xf numFmtId="0" fontId="9" fillId="0" borderId="0"/>
    <xf numFmtId="0" fontId="10" fillId="0" borderId="0"/>
    <xf numFmtId="164" fontId="30" fillId="0" borderId="0" applyFont="0" applyFill="0" applyBorder="0" applyAlignment="0" applyProtection="0"/>
    <xf numFmtId="0" fontId="37" fillId="0" borderId="0"/>
    <xf numFmtId="0" fontId="38" fillId="0" borderId="0" applyNumberFormat="0" applyFill="0" applyBorder="0" applyAlignment="0" applyProtection="0"/>
  </cellStyleXfs>
  <cellXfs count="553">
    <xf numFmtId="0" fontId="0" fillId="0" borderId="0" xfId="0"/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Alignment="1">
      <alignment vertical="center"/>
    </xf>
    <xf numFmtId="166" fontId="1" fillId="0" borderId="0" xfId="0" applyNumberFormat="1" applyFont="1" applyAlignment="1">
      <alignment vertical="center"/>
    </xf>
    <xf numFmtId="0" fontId="6" fillId="0" borderId="0" xfId="2" applyProtection="1">
      <protection hidden="1"/>
    </xf>
    <xf numFmtId="0" fontId="0" fillId="0" borderId="0" xfId="0" applyProtection="1">
      <protection hidden="1"/>
    </xf>
    <xf numFmtId="0" fontId="10" fillId="0" borderId="0" xfId="4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center" wrapText="1" readingOrder="1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0" xfId="0" applyAlignment="1" applyProtection="1">
      <alignment vertical="top" wrapText="1"/>
      <protection locked="0"/>
    </xf>
    <xf numFmtId="0" fontId="2" fillId="0" borderId="0" xfId="0" applyFont="1" applyAlignment="1" applyProtection="1">
      <alignment vertical="center"/>
      <protection locked="0"/>
    </xf>
    <xf numFmtId="0" fontId="18" fillId="0" borderId="0" xfId="0" applyFont="1" applyAlignment="1" applyProtection="1">
      <alignment vertical="center"/>
      <protection locked="0"/>
    </xf>
    <xf numFmtId="0" fontId="10" fillId="0" borderId="0" xfId="4" applyProtection="1">
      <protection hidden="1"/>
    </xf>
    <xf numFmtId="0" fontId="5" fillId="3" borderId="3" xfId="4" applyFont="1" applyFill="1" applyBorder="1" applyAlignment="1" applyProtection="1">
      <alignment horizontal="left"/>
      <protection hidden="1"/>
    </xf>
    <xf numFmtId="0" fontId="5" fillId="3" borderId="4" xfId="4" applyFont="1" applyFill="1" applyBorder="1" applyAlignment="1" applyProtection="1">
      <alignment horizontal="left"/>
      <protection hidden="1"/>
    </xf>
    <xf numFmtId="0" fontId="5" fillId="3" borderId="5" xfId="4" applyFont="1" applyFill="1" applyBorder="1" applyAlignment="1" applyProtection="1">
      <alignment horizontal="left"/>
      <protection hidden="1"/>
    </xf>
    <xf numFmtId="2" fontId="11" fillId="0" borderId="6" xfId="4" applyNumberFormat="1" applyFont="1" applyBorder="1" applyProtection="1">
      <protection hidden="1"/>
    </xf>
    <xf numFmtId="2" fontId="11" fillId="0" borderId="6" xfId="4" applyNumberFormat="1" applyFont="1" applyBorder="1" applyAlignment="1" applyProtection="1">
      <alignment horizontal="center"/>
      <protection hidden="1"/>
    </xf>
    <xf numFmtId="0" fontId="11" fillId="0" borderId="7" xfId="4" applyFont="1" applyBorder="1" applyAlignment="1" applyProtection="1">
      <alignment horizontal="center"/>
      <protection hidden="1"/>
    </xf>
    <xf numFmtId="0" fontId="11" fillId="0" borderId="8" xfId="4" applyFont="1" applyBorder="1" applyAlignment="1" applyProtection="1">
      <alignment horizontal="center"/>
      <protection hidden="1"/>
    </xf>
    <xf numFmtId="0" fontId="11" fillId="0" borderId="9" xfId="4" applyFont="1" applyBorder="1" applyAlignment="1" applyProtection="1">
      <alignment horizontal="center"/>
      <protection hidden="1"/>
    </xf>
    <xf numFmtId="0" fontId="11" fillId="0" borderId="10" xfId="4" applyFont="1" applyBorder="1" applyAlignment="1" applyProtection="1">
      <alignment horizontal="center" wrapText="1"/>
      <protection hidden="1"/>
    </xf>
    <xf numFmtId="4" fontId="11" fillId="0" borderId="11" xfId="4" applyNumberFormat="1" applyFont="1" applyBorder="1" applyAlignment="1" applyProtection="1">
      <alignment horizontal="center" vertical="center" wrapText="1"/>
      <protection hidden="1"/>
    </xf>
    <xf numFmtId="2" fontId="11" fillId="0" borderId="12" xfId="4" applyNumberFormat="1" applyFont="1" applyBorder="1" applyAlignment="1" applyProtection="1">
      <alignment horizontal="center" vertical="center"/>
      <protection hidden="1"/>
    </xf>
    <xf numFmtId="2" fontId="11" fillId="0" borderId="12" xfId="4" applyNumberFormat="1" applyFont="1" applyBorder="1" applyAlignment="1" applyProtection="1">
      <alignment horizontal="center" vertical="center" wrapText="1"/>
      <protection hidden="1"/>
    </xf>
    <xf numFmtId="2" fontId="12" fillId="0" borderId="13" xfId="4" applyNumberFormat="1" applyFont="1" applyBorder="1" applyAlignment="1" applyProtection="1">
      <alignment horizontal="center" vertical="center" wrapText="1"/>
      <protection hidden="1"/>
    </xf>
    <xf numFmtId="3" fontId="12" fillId="3" borderId="10" xfId="4" applyNumberFormat="1" applyFont="1" applyFill="1" applyBorder="1" applyAlignment="1" applyProtection="1">
      <alignment horizontal="center" vertical="center"/>
      <protection hidden="1"/>
    </xf>
    <xf numFmtId="3" fontId="12" fillId="0" borderId="11" xfId="4" applyNumberFormat="1" applyFont="1" applyBorder="1" applyAlignment="1" applyProtection="1">
      <alignment horizontal="center" vertical="center"/>
      <protection hidden="1"/>
    </xf>
    <xf numFmtId="4" fontId="4" fillId="4" borderId="14" xfId="4" applyNumberFormat="1" applyFont="1" applyFill="1" applyBorder="1" applyAlignment="1" applyProtection="1">
      <alignment horizontal="right"/>
      <protection hidden="1"/>
    </xf>
    <xf numFmtId="4" fontId="4" fillId="3" borderId="6" xfId="4" applyNumberFormat="1" applyFont="1" applyFill="1" applyBorder="1" applyAlignment="1" applyProtection="1">
      <alignment horizontal="right"/>
      <protection hidden="1"/>
    </xf>
    <xf numFmtId="3" fontId="12" fillId="0" borderId="15" xfId="4" applyNumberFormat="1" applyFont="1" applyBorder="1" applyAlignment="1" applyProtection="1">
      <alignment vertical="center"/>
      <protection hidden="1"/>
    </xf>
    <xf numFmtId="4" fontId="10" fillId="0" borderId="0" xfId="4" applyNumberFormat="1" applyProtection="1">
      <protection hidden="1"/>
    </xf>
    <xf numFmtId="0" fontId="12" fillId="5" borderId="3" xfId="4" applyFont="1" applyFill="1" applyBorder="1" applyAlignment="1" applyProtection="1">
      <alignment vertical="center" wrapText="1"/>
      <protection hidden="1"/>
    </xf>
    <xf numFmtId="0" fontId="12" fillId="5" borderId="4" xfId="4" applyFont="1" applyFill="1" applyBorder="1" applyAlignment="1" applyProtection="1">
      <alignment vertical="center" wrapText="1"/>
      <protection hidden="1"/>
    </xf>
    <xf numFmtId="0" fontId="12" fillId="5" borderId="5" xfId="4" applyFont="1" applyFill="1" applyBorder="1" applyAlignment="1" applyProtection="1">
      <alignment vertical="center" wrapText="1"/>
      <protection hidden="1"/>
    </xf>
    <xf numFmtId="4" fontId="4" fillId="4" borderId="6" xfId="1" applyNumberFormat="1" applyFont="1" applyFill="1" applyBorder="1" applyAlignment="1" applyProtection="1">
      <alignment horizontal="right"/>
      <protection hidden="1"/>
    </xf>
    <xf numFmtId="4" fontId="4" fillId="3" borderId="6" xfId="1" applyNumberFormat="1" applyFont="1" applyFill="1" applyBorder="1" applyAlignment="1" applyProtection="1">
      <alignment horizontal="right"/>
      <protection hidden="1"/>
    </xf>
    <xf numFmtId="3" fontId="12" fillId="0" borderId="16" xfId="4" applyNumberFormat="1" applyFont="1" applyBorder="1" applyAlignment="1" applyProtection="1">
      <alignment vertical="center"/>
      <protection hidden="1"/>
    </xf>
    <xf numFmtId="1" fontId="4" fillId="3" borderId="8" xfId="1" applyNumberFormat="1" applyFont="1" applyFill="1" applyBorder="1" applyAlignment="1" applyProtection="1">
      <alignment horizontal="center"/>
      <protection hidden="1"/>
    </xf>
    <xf numFmtId="3" fontId="12" fillId="0" borderId="9" xfId="4" applyNumberFormat="1" applyFont="1" applyBorder="1" applyAlignment="1" applyProtection="1">
      <alignment horizontal="center" vertical="center"/>
      <protection hidden="1"/>
    </xf>
    <xf numFmtId="4" fontId="4" fillId="0" borderId="17" xfId="4" applyNumberFormat="1" applyFont="1" applyBorder="1" applyAlignment="1" applyProtection="1">
      <alignment horizontal="center"/>
      <protection hidden="1"/>
    </xf>
    <xf numFmtId="3" fontId="10" fillId="0" borderId="17" xfId="4" applyNumberFormat="1" applyBorder="1" applyAlignment="1" applyProtection="1">
      <alignment horizontal="center" vertical="center"/>
      <protection hidden="1"/>
    </xf>
    <xf numFmtId="3" fontId="10" fillId="0" borderId="15" xfId="4" applyNumberFormat="1" applyBorder="1" applyAlignment="1" applyProtection="1">
      <alignment horizontal="center" vertical="center"/>
      <protection hidden="1"/>
    </xf>
    <xf numFmtId="171" fontId="10" fillId="5" borderId="18" xfId="4" applyNumberFormat="1" applyFill="1" applyBorder="1" applyAlignment="1" applyProtection="1">
      <alignment vertical="center" wrapText="1"/>
      <protection hidden="1"/>
    </xf>
    <xf numFmtId="171" fontId="12" fillId="5" borderId="19" xfId="4" applyNumberFormat="1" applyFont="1" applyFill="1" applyBorder="1" applyAlignment="1" applyProtection="1">
      <alignment vertical="center" wrapText="1"/>
      <protection hidden="1"/>
    </xf>
    <xf numFmtId="171" fontId="10" fillId="0" borderId="20" xfId="4" applyNumberFormat="1" applyBorder="1" applyProtection="1">
      <protection hidden="1"/>
    </xf>
    <xf numFmtId="4" fontId="4" fillId="3" borderId="20" xfId="1" applyNumberFormat="1" applyFont="1" applyFill="1" applyBorder="1" applyAlignment="1" applyProtection="1">
      <alignment horizontal="right"/>
      <protection hidden="1"/>
    </xf>
    <xf numFmtId="4" fontId="4" fillId="3" borderId="10" xfId="1" applyNumberFormat="1" applyFont="1" applyFill="1" applyBorder="1" applyAlignment="1" applyProtection="1">
      <alignment horizontal="right"/>
      <protection hidden="1"/>
    </xf>
    <xf numFmtId="4" fontId="4" fillId="3" borderId="11" xfId="1" applyNumberFormat="1" applyFont="1" applyFill="1" applyBorder="1" applyAlignment="1" applyProtection="1">
      <alignment horizontal="right"/>
      <protection hidden="1"/>
    </xf>
    <xf numFmtId="171" fontId="10" fillId="5" borderId="21" xfId="4" applyNumberFormat="1" applyFill="1" applyBorder="1" applyAlignment="1" applyProtection="1">
      <alignment vertical="center" wrapText="1"/>
      <protection hidden="1"/>
    </xf>
    <xf numFmtId="171" fontId="12" fillId="5" borderId="4" xfId="4" applyNumberFormat="1" applyFont="1" applyFill="1" applyBorder="1" applyAlignment="1" applyProtection="1">
      <alignment vertical="center" wrapText="1"/>
      <protection hidden="1"/>
    </xf>
    <xf numFmtId="171" fontId="10" fillId="0" borderId="5" xfId="4" applyNumberFormat="1" applyBorder="1" applyProtection="1">
      <protection hidden="1"/>
    </xf>
    <xf numFmtId="4" fontId="4" fillId="3" borderId="5" xfId="1" applyNumberFormat="1" applyFont="1" applyFill="1" applyBorder="1" applyAlignment="1" applyProtection="1">
      <alignment horizontal="right"/>
      <protection hidden="1"/>
    </xf>
    <xf numFmtId="4" fontId="4" fillId="3" borderId="7" xfId="1" applyNumberFormat="1" applyFont="1" applyFill="1" applyBorder="1" applyAlignment="1" applyProtection="1">
      <alignment horizontal="right"/>
      <protection hidden="1"/>
    </xf>
    <xf numFmtId="171" fontId="10" fillId="3" borderId="21" xfId="4" applyNumberFormat="1" applyFill="1" applyBorder="1" applyAlignment="1" applyProtection="1">
      <alignment vertical="center" wrapText="1"/>
      <protection hidden="1"/>
    </xf>
    <xf numFmtId="171" fontId="12" fillId="3" borderId="4" xfId="4" applyNumberFormat="1" applyFont="1" applyFill="1" applyBorder="1" applyAlignment="1" applyProtection="1">
      <alignment vertical="center" wrapText="1"/>
      <protection hidden="1"/>
    </xf>
    <xf numFmtId="171" fontId="10" fillId="3" borderId="5" xfId="4" applyNumberFormat="1" applyFill="1" applyBorder="1" applyProtection="1">
      <protection hidden="1"/>
    </xf>
    <xf numFmtId="4" fontId="4" fillId="3" borderId="22" xfId="1" applyNumberFormat="1" applyFont="1" applyFill="1" applyBorder="1" applyAlignment="1" applyProtection="1">
      <alignment horizontal="right"/>
      <protection hidden="1"/>
    </xf>
    <xf numFmtId="4" fontId="4" fillId="3" borderId="14" xfId="1" applyNumberFormat="1" applyFont="1" applyFill="1" applyBorder="1" applyAlignment="1" applyProtection="1">
      <alignment horizontal="right"/>
      <protection hidden="1"/>
    </xf>
    <xf numFmtId="4" fontId="4" fillId="3" borderId="16" xfId="1" applyNumberFormat="1" applyFont="1" applyFill="1" applyBorder="1" applyAlignment="1" applyProtection="1">
      <alignment horizontal="right"/>
      <protection hidden="1"/>
    </xf>
    <xf numFmtId="171" fontId="10" fillId="3" borderId="23" xfId="4" applyNumberFormat="1" applyFill="1" applyBorder="1" applyAlignment="1" applyProtection="1">
      <alignment vertical="center" wrapText="1"/>
      <protection hidden="1"/>
    </xf>
    <xf numFmtId="171" fontId="12" fillId="3" borderId="24" xfId="4" applyNumberFormat="1" applyFont="1" applyFill="1" applyBorder="1" applyAlignment="1" applyProtection="1">
      <alignment vertical="center" wrapText="1"/>
      <protection hidden="1"/>
    </xf>
    <xf numFmtId="171" fontId="10" fillId="3" borderId="22" xfId="4" applyNumberFormat="1" applyFill="1" applyBorder="1" applyProtection="1">
      <protection hidden="1"/>
    </xf>
    <xf numFmtId="4" fontId="4" fillId="3" borderId="25" xfId="1" applyNumberFormat="1" applyFont="1" applyFill="1" applyBorder="1" applyAlignment="1" applyProtection="1">
      <alignment horizontal="right"/>
      <protection hidden="1"/>
    </xf>
    <xf numFmtId="4" fontId="4" fillId="3" borderId="26" xfId="1" applyNumberFormat="1" applyFont="1" applyFill="1" applyBorder="1" applyAlignment="1" applyProtection="1">
      <alignment horizontal="right"/>
      <protection hidden="1"/>
    </xf>
    <xf numFmtId="4" fontId="4" fillId="3" borderId="27" xfId="1" applyNumberFormat="1" applyFont="1" applyFill="1" applyBorder="1" applyAlignment="1" applyProtection="1">
      <alignment horizontal="right"/>
      <protection hidden="1"/>
    </xf>
    <xf numFmtId="0" fontId="4" fillId="0" borderId="21" xfId="4" applyFont="1" applyBorder="1" applyAlignment="1" applyProtection="1">
      <alignment horizontal="center"/>
      <protection hidden="1"/>
    </xf>
    <xf numFmtId="0" fontId="4" fillId="0" borderId="5" xfId="4" applyFont="1" applyBorder="1" applyProtection="1">
      <protection hidden="1"/>
    </xf>
    <xf numFmtId="0" fontId="3" fillId="6" borderId="6" xfId="4" applyFont="1" applyFill="1" applyBorder="1" applyAlignment="1" applyProtection="1">
      <alignment vertical="center"/>
      <protection hidden="1"/>
    </xf>
    <xf numFmtId="169" fontId="3" fillId="4" borderId="6" xfId="4" applyNumberFormat="1" applyFont="1" applyFill="1" applyBorder="1" applyProtection="1">
      <protection hidden="1"/>
    </xf>
    <xf numFmtId="49" fontId="3" fillId="4" borderId="6" xfId="4" applyNumberFormat="1" applyFont="1" applyFill="1" applyBorder="1" applyProtection="1">
      <protection hidden="1"/>
    </xf>
    <xf numFmtId="4" fontId="4" fillId="4" borderId="6" xfId="4" applyNumberFormat="1" applyFont="1" applyFill="1" applyBorder="1" applyAlignment="1" applyProtection="1">
      <alignment horizontal="right"/>
      <protection hidden="1"/>
    </xf>
    <xf numFmtId="0" fontId="4" fillId="6" borderId="6" xfId="4" applyFont="1" applyFill="1" applyBorder="1" applyProtection="1">
      <protection hidden="1"/>
    </xf>
    <xf numFmtId="0" fontId="10" fillId="6" borderId="6" xfId="4" applyFill="1" applyBorder="1" applyProtection="1">
      <protection hidden="1"/>
    </xf>
    <xf numFmtId="4" fontId="4" fillId="0" borderId="6" xfId="4" applyNumberFormat="1" applyFont="1" applyBorder="1" applyAlignment="1" applyProtection="1">
      <alignment horizontal="right"/>
      <protection hidden="1"/>
    </xf>
    <xf numFmtId="4" fontId="6" fillId="7" borderId="28" xfId="2" applyNumberFormat="1" applyFill="1" applyBorder="1" applyProtection="1">
      <protection hidden="1"/>
    </xf>
    <xf numFmtId="0" fontId="6" fillId="7" borderId="28" xfId="2" applyFill="1" applyBorder="1" applyProtection="1">
      <protection hidden="1"/>
    </xf>
    <xf numFmtId="0" fontId="6" fillId="9" borderId="28" xfId="2" applyFill="1" applyBorder="1" applyProtection="1">
      <protection hidden="1"/>
    </xf>
    <xf numFmtId="168" fontId="6" fillId="9" borderId="28" xfId="2" applyNumberFormat="1" applyFill="1" applyBorder="1" applyProtection="1">
      <protection hidden="1"/>
    </xf>
    <xf numFmtId="0" fontId="6" fillId="9" borderId="36" xfId="2" applyFill="1" applyBorder="1" applyAlignment="1" applyProtection="1">
      <alignment horizontal="right"/>
      <protection hidden="1"/>
    </xf>
    <xf numFmtId="0" fontId="6" fillId="9" borderId="36" xfId="2" applyFill="1" applyBorder="1" applyProtection="1">
      <protection hidden="1"/>
    </xf>
    <xf numFmtId="0" fontId="6" fillId="9" borderId="37" xfId="2" applyFill="1" applyBorder="1" applyProtection="1">
      <protection hidden="1"/>
    </xf>
    <xf numFmtId="0" fontId="6" fillId="9" borderId="38" xfId="2" applyFill="1" applyBorder="1" applyProtection="1">
      <protection hidden="1"/>
    </xf>
    <xf numFmtId="168" fontId="6" fillId="9" borderId="38" xfId="2" applyNumberFormat="1" applyFill="1" applyBorder="1" applyProtection="1">
      <protection hidden="1"/>
    </xf>
    <xf numFmtId="4" fontId="10" fillId="0" borderId="0" xfId="4" applyNumberFormat="1"/>
    <xf numFmtId="0" fontId="17" fillId="0" borderId="0" xfId="0" applyFont="1"/>
    <xf numFmtId="0" fontId="19" fillId="0" borderId="40" xfId="0" applyFont="1" applyBorder="1" applyAlignment="1">
      <alignment vertical="top" wrapText="1"/>
    </xf>
    <xf numFmtId="0" fontId="19" fillId="0" borderId="41" xfId="0" applyFont="1" applyBorder="1" applyAlignment="1">
      <alignment vertical="top" wrapText="1"/>
    </xf>
    <xf numFmtId="0" fontId="19" fillId="0" borderId="0" xfId="0" applyFont="1"/>
    <xf numFmtId="0" fontId="19" fillId="0" borderId="42" xfId="0" applyFont="1" applyBorder="1" applyAlignment="1">
      <alignment horizontal="left"/>
    </xf>
    <xf numFmtId="0" fontId="20" fillId="0" borderId="10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/>
    </xf>
    <xf numFmtId="4" fontId="19" fillId="0" borderId="8" xfId="0" applyNumberFormat="1" applyFont="1" applyBorder="1" applyAlignment="1">
      <alignment horizontal="right" vertical="top" wrapText="1"/>
    </xf>
    <xf numFmtId="4" fontId="19" fillId="0" borderId="9" xfId="0" applyNumberFormat="1" applyFont="1" applyBorder="1" applyAlignment="1">
      <alignment horizontal="right" vertical="top" wrapText="1"/>
    </xf>
    <xf numFmtId="4" fontId="19" fillId="0" borderId="6" xfId="0" applyNumberFormat="1" applyFont="1" applyBorder="1" applyAlignment="1">
      <alignment horizontal="right" vertical="top" wrapText="1"/>
    </xf>
    <xf numFmtId="3" fontId="21" fillId="0" borderId="11" xfId="0" applyNumberFormat="1" applyFont="1" applyBorder="1" applyAlignment="1">
      <alignment horizontal="right" wrapText="1"/>
    </xf>
    <xf numFmtId="3" fontId="21" fillId="0" borderId="7" xfId="0" applyNumberFormat="1" applyFont="1" applyBorder="1" applyAlignment="1">
      <alignment horizontal="right" wrapText="1"/>
    </xf>
    <xf numFmtId="3" fontId="21" fillId="0" borderId="9" xfId="0" applyNumberFormat="1" applyFont="1" applyBorder="1" applyAlignment="1">
      <alignment horizontal="right" wrapText="1"/>
    </xf>
    <xf numFmtId="4" fontId="21" fillId="0" borderId="43" xfId="0" applyNumberFormat="1" applyFont="1" applyBorder="1" applyAlignment="1">
      <alignment horizontal="right" vertical="top" wrapText="1"/>
    </xf>
    <xf numFmtId="0" fontId="17" fillId="0" borderId="0" xfId="0" applyFont="1" applyAlignment="1">
      <alignment horizontal="right"/>
    </xf>
    <xf numFmtId="4" fontId="21" fillId="0" borderId="7" xfId="0" applyNumberFormat="1" applyFont="1" applyBorder="1" applyAlignment="1">
      <alignment horizontal="right" wrapText="1"/>
    </xf>
    <xf numFmtId="0" fontId="19" fillId="0" borderId="44" xfId="0" applyFont="1" applyBorder="1" applyAlignment="1">
      <alignment horizontal="center" vertical="top" wrapText="1"/>
    </xf>
    <xf numFmtId="0" fontId="21" fillId="0" borderId="3" xfId="0" applyFont="1" applyBorder="1" applyAlignment="1">
      <alignment horizontal="left" vertical="top" wrapText="1"/>
    </xf>
    <xf numFmtId="0" fontId="21" fillId="0" borderId="45" xfId="0" applyFont="1" applyBorder="1" applyAlignment="1">
      <alignment vertical="top" wrapText="1"/>
    </xf>
    <xf numFmtId="4" fontId="21" fillId="0" borderId="6" xfId="0" applyNumberFormat="1" applyFont="1" applyBorder="1" applyAlignment="1">
      <alignment vertical="top" wrapText="1"/>
    </xf>
    <xf numFmtId="4" fontId="21" fillId="0" borderId="43" xfId="0" applyNumberFormat="1" applyFont="1" applyBorder="1" applyAlignment="1">
      <alignment vertical="top" wrapText="1"/>
    </xf>
    <xf numFmtId="4" fontId="21" fillId="0" borderId="45" xfId="0" applyNumberFormat="1" applyFont="1" applyBorder="1" applyAlignment="1">
      <alignment vertical="top" wrapText="1"/>
    </xf>
    <xf numFmtId="0" fontId="19" fillId="0" borderId="24" xfId="0" applyFont="1" applyBorder="1"/>
    <xf numFmtId="0" fontId="18" fillId="0" borderId="0" xfId="0" applyFont="1" applyAlignment="1" applyProtection="1">
      <alignment horizontal="center" vertical="center"/>
      <protection locked="0"/>
    </xf>
    <xf numFmtId="0" fontId="22" fillId="0" borderId="0" xfId="0" applyFont="1" applyAlignment="1">
      <alignment horizontal="center"/>
    </xf>
    <xf numFmtId="0" fontId="23" fillId="0" borderId="0" xfId="0" applyFont="1" applyAlignment="1">
      <alignment horizontal="left"/>
    </xf>
    <xf numFmtId="0" fontId="6" fillId="14" borderId="0" xfId="2" applyFill="1" applyProtection="1">
      <protection hidden="1"/>
    </xf>
    <xf numFmtId="4" fontId="6" fillId="7" borderId="49" xfId="2" applyNumberFormat="1" applyFill="1" applyBorder="1" applyProtection="1">
      <protection hidden="1"/>
    </xf>
    <xf numFmtId="0" fontId="6" fillId="15" borderId="28" xfId="2" applyFill="1" applyBorder="1" applyAlignment="1" applyProtection="1">
      <alignment horizontal="center"/>
      <protection hidden="1"/>
    </xf>
    <xf numFmtId="4" fontId="6" fillId="7" borderId="50" xfId="2" applyNumberFormat="1" applyFill="1" applyBorder="1" applyProtection="1">
      <protection hidden="1"/>
    </xf>
    <xf numFmtId="0" fontId="6" fillId="7" borderId="33" xfId="2" applyFill="1" applyBorder="1" applyProtection="1">
      <protection hidden="1"/>
    </xf>
    <xf numFmtId="0" fontId="0" fillId="8" borderId="51" xfId="0" applyFill="1" applyBorder="1" applyAlignment="1" applyProtection="1">
      <alignment horizontal="center"/>
      <protection hidden="1"/>
    </xf>
    <xf numFmtId="0" fontId="0" fillId="8" borderId="49" xfId="0" applyFill="1" applyBorder="1" applyAlignment="1" applyProtection="1">
      <alignment horizontal="center"/>
      <protection hidden="1"/>
    </xf>
    <xf numFmtId="0" fontId="6" fillId="8" borderId="52" xfId="2" applyFill="1" applyBorder="1" applyAlignment="1" applyProtection="1">
      <alignment horizontal="center"/>
      <protection hidden="1"/>
    </xf>
    <xf numFmtId="0" fontId="6" fillId="7" borderId="51" xfId="2" applyFill="1" applyBorder="1" applyProtection="1">
      <protection hidden="1"/>
    </xf>
    <xf numFmtId="0" fontId="6" fillId="7" borderId="35" xfId="2" applyFill="1" applyBorder="1" applyAlignment="1" applyProtection="1">
      <alignment horizontal="right"/>
      <protection hidden="1"/>
    </xf>
    <xf numFmtId="0" fontId="6" fillId="7" borderId="35" xfId="2" applyFill="1" applyBorder="1" applyProtection="1">
      <protection hidden="1"/>
    </xf>
    <xf numFmtId="0" fontId="6" fillId="7" borderId="49" xfId="2" applyFill="1" applyBorder="1" applyProtection="1">
      <protection hidden="1"/>
    </xf>
    <xf numFmtId="0" fontId="6" fillId="7" borderId="28" xfId="2" applyFill="1" applyBorder="1" applyAlignment="1" applyProtection="1">
      <alignment horizontal="right"/>
      <protection hidden="1"/>
    </xf>
    <xf numFmtId="4" fontId="7" fillId="7" borderId="28" xfId="2" applyNumberFormat="1" applyFont="1" applyFill="1" applyBorder="1" applyAlignment="1" applyProtection="1">
      <alignment horizontal="right" vertical="center"/>
      <protection hidden="1"/>
    </xf>
    <xf numFmtId="0" fontId="6" fillId="7" borderId="52" xfId="2" applyFill="1" applyBorder="1" applyProtection="1">
      <protection hidden="1"/>
    </xf>
    <xf numFmtId="4" fontId="7" fillId="7" borderId="29" xfId="2" applyNumberFormat="1" applyFont="1" applyFill="1" applyBorder="1" applyAlignment="1" applyProtection="1">
      <alignment horizontal="right" vertical="center"/>
      <protection hidden="1"/>
    </xf>
    <xf numFmtId="0" fontId="6" fillId="7" borderId="29" xfId="2" applyFill="1" applyBorder="1" applyProtection="1">
      <protection hidden="1"/>
    </xf>
    <xf numFmtId="0" fontId="6" fillId="12" borderId="31" xfId="2" applyFill="1" applyBorder="1" applyAlignment="1" applyProtection="1">
      <alignment horizontal="center"/>
      <protection hidden="1"/>
    </xf>
    <xf numFmtId="0" fontId="6" fillId="12" borderId="36" xfId="2" applyFill="1" applyBorder="1" applyAlignment="1" applyProtection="1">
      <alignment horizontal="center"/>
      <protection hidden="1"/>
    </xf>
    <xf numFmtId="164" fontId="6" fillId="15" borderId="32" xfId="5" applyFont="1" applyFill="1" applyBorder="1" applyProtection="1">
      <protection hidden="1"/>
    </xf>
    <xf numFmtId="164" fontId="6" fillId="7" borderId="32" xfId="5" applyFont="1" applyFill="1" applyBorder="1" applyAlignment="1" applyProtection="1">
      <alignment horizontal="center"/>
      <protection hidden="1"/>
    </xf>
    <xf numFmtId="164" fontId="6" fillId="7" borderId="32" xfId="5" applyFont="1" applyFill="1" applyBorder="1" applyProtection="1">
      <protection hidden="1"/>
    </xf>
    <xf numFmtId="164" fontId="6" fillId="7" borderId="34" xfId="5" applyFont="1" applyFill="1" applyBorder="1" applyProtection="1">
      <protection hidden="1"/>
    </xf>
    <xf numFmtId="164" fontId="6" fillId="14" borderId="0" xfId="5" applyFont="1" applyFill="1" applyProtection="1">
      <protection hidden="1"/>
    </xf>
    <xf numFmtId="164" fontId="6" fillId="0" borderId="0" xfId="5" applyFont="1" applyProtection="1">
      <protection hidden="1"/>
    </xf>
    <xf numFmtId="0" fontId="6" fillId="0" borderId="112" xfId="2" applyBorder="1" applyProtection="1">
      <protection hidden="1"/>
    </xf>
    <xf numFmtId="0" fontId="6" fillId="17" borderId="111" xfId="2" applyFill="1" applyBorder="1" applyProtection="1">
      <protection hidden="1"/>
    </xf>
    <xf numFmtId="0" fontId="6" fillId="18" borderId="111" xfId="2" applyFill="1" applyBorder="1" applyProtection="1">
      <protection hidden="1"/>
    </xf>
    <xf numFmtId="0" fontId="6" fillId="7" borderId="111" xfId="2" applyFill="1" applyBorder="1" applyProtection="1">
      <protection hidden="1"/>
    </xf>
    <xf numFmtId="0" fontId="6" fillId="7" borderId="112" xfId="2" applyFill="1" applyBorder="1" applyProtection="1">
      <protection hidden="1"/>
    </xf>
    <xf numFmtId="0" fontId="6" fillId="7" borderId="113" xfId="2" applyFill="1" applyBorder="1" applyProtection="1">
      <protection hidden="1"/>
    </xf>
    <xf numFmtId="0" fontId="6" fillId="7" borderId="114" xfId="2" applyFill="1" applyBorder="1" applyProtection="1">
      <protection hidden="1"/>
    </xf>
    <xf numFmtId="0" fontId="6" fillId="7" borderId="115" xfId="2" applyFill="1" applyBorder="1" applyProtection="1">
      <protection hidden="1"/>
    </xf>
    <xf numFmtId="0" fontId="40" fillId="0" borderId="124" xfId="2" applyFont="1" applyBorder="1" applyAlignment="1" applyProtection="1">
      <alignment vertical="center" wrapText="1"/>
      <protection hidden="1"/>
    </xf>
    <xf numFmtId="0" fontId="40" fillId="0" borderId="126" xfId="2" applyFont="1" applyBorder="1" applyAlignment="1" applyProtection="1">
      <alignment vertical="center" wrapText="1"/>
      <protection hidden="1"/>
    </xf>
    <xf numFmtId="0" fontId="25" fillId="2" borderId="118" xfId="2" applyFont="1" applyFill="1" applyBorder="1" applyAlignment="1" applyProtection="1">
      <alignment vertical="center" wrapText="1"/>
      <protection locked="0"/>
    </xf>
    <xf numFmtId="0" fontId="25" fillId="2" borderId="118" xfId="2" applyFont="1" applyFill="1" applyBorder="1" applyAlignment="1" applyProtection="1">
      <alignment horizontal="left" vertical="center" wrapText="1"/>
      <protection locked="0"/>
    </xf>
    <xf numFmtId="0" fontId="25" fillId="2" borderId="118" xfId="2" applyFont="1" applyFill="1" applyBorder="1" applyAlignment="1" applyProtection="1">
      <alignment horizontal="right" vertical="center" wrapText="1"/>
      <protection locked="0"/>
    </xf>
    <xf numFmtId="0" fontId="43" fillId="9" borderId="28" xfId="2" applyFont="1" applyFill="1" applyBorder="1" applyProtection="1">
      <protection hidden="1"/>
    </xf>
    <xf numFmtId="0" fontId="25" fillId="0" borderId="119" xfId="2" applyFont="1" applyBorder="1" applyAlignment="1" applyProtection="1">
      <alignment vertical="center" wrapText="1"/>
      <protection locked="0"/>
    </xf>
    <xf numFmtId="0" fontId="25" fillId="0" borderId="120" xfId="2" applyFont="1" applyBorder="1" applyAlignment="1" applyProtection="1">
      <alignment vertical="center" wrapText="1"/>
      <protection locked="0"/>
    </xf>
    <xf numFmtId="0" fontId="43" fillId="9" borderId="120" xfId="2" applyFont="1" applyFill="1" applyBorder="1" applyProtection="1">
      <protection hidden="1"/>
    </xf>
    <xf numFmtId="0" fontId="6" fillId="17" borderId="143" xfId="2" applyFill="1" applyBorder="1" applyProtection="1">
      <protection hidden="1"/>
    </xf>
    <xf numFmtId="0" fontId="6" fillId="18" borderId="143" xfId="2" applyFill="1" applyBorder="1" applyProtection="1">
      <protection hidden="1"/>
    </xf>
    <xf numFmtId="0" fontId="16" fillId="7" borderId="68" xfId="2" applyFont="1" applyFill="1" applyBorder="1" applyProtection="1">
      <protection hidden="1"/>
    </xf>
    <xf numFmtId="164" fontId="16" fillId="7" borderId="144" xfId="5" applyFont="1" applyFill="1" applyBorder="1" applyProtection="1">
      <protection hidden="1"/>
    </xf>
    <xf numFmtId="0" fontId="6" fillId="0" borderId="145" xfId="2" applyBorder="1" applyAlignment="1" applyProtection="1">
      <alignment horizontal="center" vertical="center"/>
      <protection hidden="1"/>
    </xf>
    <xf numFmtId="4" fontId="6" fillId="7" borderId="120" xfId="2" applyNumberFormat="1" applyFill="1" applyBorder="1" applyProtection="1">
      <protection hidden="1"/>
    </xf>
    <xf numFmtId="0" fontId="40" fillId="0" borderId="72" xfId="2" applyFont="1" applyBorder="1" applyAlignment="1" applyProtection="1">
      <alignment vertical="center" wrapText="1"/>
      <protection hidden="1"/>
    </xf>
    <xf numFmtId="0" fontId="6" fillId="0" borderId="0" xfId="2"/>
    <xf numFmtId="0" fontId="6" fillId="0" borderId="146" xfId="2" applyBorder="1" applyAlignment="1">
      <alignment horizontal="center" vertical="center"/>
    </xf>
    <xf numFmtId="0" fontId="6" fillId="0" borderId="147" xfId="2" applyBorder="1" applyAlignment="1">
      <alignment horizontal="center" vertical="center"/>
    </xf>
    <xf numFmtId="0" fontId="6" fillId="17" borderId="112" xfId="2" applyFill="1" applyBorder="1"/>
    <xf numFmtId="4" fontId="34" fillId="17" borderId="113" xfId="0" applyNumberFormat="1" applyFont="1" applyFill="1" applyBorder="1" applyAlignment="1">
      <alignment horizontal="right" vertical="center" wrapText="1"/>
    </xf>
    <xf numFmtId="0" fontId="6" fillId="18" borderId="112" xfId="2" applyFill="1" applyBorder="1"/>
    <xf numFmtId="4" fontId="34" fillId="18" borderId="113" xfId="0" applyNumberFormat="1" applyFont="1" applyFill="1" applyBorder="1" applyAlignment="1">
      <alignment horizontal="right" vertical="center" wrapText="1"/>
    </xf>
    <xf numFmtId="0" fontId="43" fillId="0" borderId="0" xfId="2" applyFont="1"/>
    <xf numFmtId="0" fontId="14" fillId="13" borderId="28" xfId="2" applyFont="1" applyFill="1" applyBorder="1" applyAlignment="1">
      <alignment horizontal="center" vertical="center" wrapText="1"/>
    </xf>
    <xf numFmtId="0" fontId="6" fillId="19" borderId="111" xfId="2" applyFill="1" applyBorder="1"/>
    <xf numFmtId="0" fontId="6" fillId="19" borderId="112" xfId="2" applyFill="1" applyBorder="1"/>
    <xf numFmtId="4" fontId="6" fillId="19" borderId="113" xfId="2" applyNumberFormat="1" applyFill="1" applyBorder="1"/>
    <xf numFmtId="0" fontId="0" fillId="4" borderId="31" xfId="0" applyFill="1" applyBorder="1"/>
    <xf numFmtId="0" fontId="0" fillId="4" borderId="59" xfId="0" applyFill="1" applyBorder="1" applyAlignment="1">
      <alignment vertical="center"/>
    </xf>
    <xf numFmtId="0" fontId="0" fillId="4" borderId="60" xfId="0" applyFill="1" applyBorder="1" applyAlignment="1">
      <alignment vertical="center"/>
    </xf>
    <xf numFmtId="164" fontId="0" fillId="4" borderId="61" xfId="5" applyFont="1" applyFill="1" applyBorder="1" applyAlignment="1" applyProtection="1">
      <alignment vertical="center"/>
    </xf>
    <xf numFmtId="0" fontId="0" fillId="4" borderId="30" xfId="0" applyFill="1" applyBorder="1"/>
    <xf numFmtId="0" fontId="0" fillId="4" borderId="62" xfId="0" applyFill="1" applyBorder="1" applyAlignment="1">
      <alignment vertical="center"/>
    </xf>
    <xf numFmtId="0" fontId="0" fillId="4" borderId="63" xfId="0" applyFill="1" applyBorder="1" applyAlignment="1">
      <alignment vertical="center"/>
    </xf>
    <xf numFmtId="164" fontId="0" fillId="4" borderId="64" xfId="5" applyFont="1" applyFill="1" applyBorder="1" applyAlignment="1" applyProtection="1">
      <alignment vertical="center"/>
    </xf>
    <xf numFmtId="0" fontId="0" fillId="10" borderId="31" xfId="0" applyFill="1" applyBorder="1"/>
    <xf numFmtId="0" fontId="0" fillId="10" borderId="59" xfId="0" applyFill="1" applyBorder="1" applyAlignment="1">
      <alignment vertical="center"/>
    </xf>
    <xf numFmtId="0" fontId="0" fillId="10" borderId="60" xfId="0" applyFill="1" applyBorder="1" applyAlignment="1">
      <alignment vertical="center"/>
    </xf>
    <xf numFmtId="164" fontId="0" fillId="10" borderId="61" xfId="5" applyFont="1" applyFill="1" applyBorder="1" applyAlignment="1" applyProtection="1">
      <alignment vertical="center"/>
    </xf>
    <xf numFmtId="0" fontId="0" fillId="10" borderId="30" xfId="0" applyFill="1" applyBorder="1"/>
    <xf numFmtId="0" fontId="0" fillId="10" borderId="62" xfId="0" applyFill="1" applyBorder="1" applyAlignment="1">
      <alignment vertical="center"/>
    </xf>
    <xf numFmtId="0" fontId="0" fillId="10" borderId="63" xfId="0" applyFill="1" applyBorder="1" applyAlignment="1">
      <alignment vertical="center"/>
    </xf>
    <xf numFmtId="164" fontId="0" fillId="10" borderId="64" xfId="5" applyFont="1" applyFill="1" applyBorder="1" applyAlignment="1" applyProtection="1">
      <alignment vertical="center"/>
    </xf>
    <xf numFmtId="164" fontId="6" fillId="0" borderId="0" xfId="5" applyFont="1" applyProtection="1"/>
    <xf numFmtId="0" fontId="6" fillId="0" borderId="111" xfId="2" applyBorder="1"/>
    <xf numFmtId="0" fontId="6" fillId="0" borderId="112" xfId="2" applyBorder="1"/>
    <xf numFmtId="4" fontId="6" fillId="3" borderId="113" xfId="2" applyNumberFormat="1" applyFill="1" applyBorder="1"/>
    <xf numFmtId="0" fontId="6" fillId="0" borderId="0" xfId="2" applyAlignment="1">
      <alignment vertical="top" wrapText="1"/>
    </xf>
    <xf numFmtId="0" fontId="8" fillId="11" borderId="159" xfId="2" applyFont="1" applyFill="1" applyBorder="1" applyAlignment="1" applyProtection="1">
      <alignment horizontal="left" vertical="center" wrapText="1"/>
      <protection hidden="1"/>
    </xf>
    <xf numFmtId="0" fontId="8" fillId="11" borderId="160" xfId="2" applyFont="1" applyFill="1" applyBorder="1" applyAlignment="1" applyProtection="1">
      <alignment horizontal="left" vertical="center" wrapText="1"/>
      <protection hidden="1"/>
    </xf>
    <xf numFmtId="0" fontId="8" fillId="11" borderId="162" xfId="2" applyFont="1" applyFill="1" applyBorder="1" applyAlignment="1" applyProtection="1">
      <alignment horizontal="left" vertical="center" wrapText="1"/>
      <protection hidden="1"/>
    </xf>
    <xf numFmtId="0" fontId="16" fillId="20" borderId="139" xfId="2" applyFont="1" applyFill="1" applyBorder="1" applyAlignment="1" applyProtection="1">
      <alignment horizontal="center" vertical="center" wrapText="1"/>
      <protection hidden="1"/>
    </xf>
    <xf numFmtId="0" fontId="16" fillId="20" borderId="140" xfId="2" applyFont="1" applyFill="1" applyBorder="1" applyAlignment="1" applyProtection="1">
      <alignment horizontal="center" vertical="center" wrapText="1"/>
      <protection hidden="1"/>
    </xf>
    <xf numFmtId="0" fontId="16" fillId="20" borderId="142" xfId="2" applyFont="1" applyFill="1" applyBorder="1" applyAlignment="1" applyProtection="1">
      <alignment horizontal="center" vertical="center" wrapText="1"/>
      <protection hidden="1"/>
    </xf>
    <xf numFmtId="0" fontId="16" fillId="20" borderId="48" xfId="2" applyFont="1" applyFill="1" applyBorder="1" applyAlignment="1" applyProtection="1">
      <alignment horizontal="center" vertical="center" wrapText="1"/>
      <protection hidden="1"/>
    </xf>
    <xf numFmtId="2" fontId="16" fillId="20" borderId="66" xfId="2" applyNumberFormat="1" applyFont="1" applyFill="1" applyBorder="1" applyAlignment="1" applyProtection="1">
      <alignment horizontal="center" vertical="center" wrapText="1"/>
      <protection hidden="1"/>
    </xf>
    <xf numFmtId="2" fontId="16" fillId="20" borderId="135" xfId="2" applyNumberFormat="1" applyFont="1" applyFill="1" applyBorder="1" applyAlignment="1" applyProtection="1">
      <alignment horizontal="center" vertical="center" wrapText="1"/>
      <protection hidden="1"/>
    </xf>
    <xf numFmtId="2" fontId="16" fillId="20" borderId="141" xfId="2" applyNumberFormat="1" applyFont="1" applyFill="1" applyBorder="1" applyAlignment="1" applyProtection="1">
      <alignment horizontal="center" vertical="center" wrapText="1"/>
      <protection hidden="1"/>
    </xf>
    <xf numFmtId="2" fontId="16" fillId="20" borderId="140" xfId="2" applyNumberFormat="1" applyFont="1" applyFill="1" applyBorder="1" applyAlignment="1" applyProtection="1">
      <alignment horizontal="center" vertical="center" wrapText="1"/>
      <protection hidden="1"/>
    </xf>
    <xf numFmtId="2" fontId="16" fillId="20" borderId="137" xfId="2" applyNumberFormat="1" applyFont="1" applyFill="1" applyBorder="1" applyAlignment="1" applyProtection="1">
      <alignment horizontal="center" vertical="center" wrapText="1"/>
      <protection hidden="1"/>
    </xf>
    <xf numFmtId="2" fontId="16" fillId="20" borderId="48" xfId="2" applyNumberFormat="1" applyFont="1" applyFill="1" applyBorder="1" applyAlignment="1" applyProtection="1">
      <alignment horizontal="center" vertical="center" wrapText="1"/>
      <protection hidden="1"/>
    </xf>
    <xf numFmtId="172" fontId="16" fillId="20" borderId="141" xfId="2" applyNumberFormat="1" applyFont="1" applyFill="1" applyBorder="1" applyAlignment="1" applyProtection="1">
      <alignment horizontal="center" vertical="center" wrapText="1"/>
      <protection hidden="1"/>
    </xf>
    <xf numFmtId="172" fontId="16" fillId="20" borderId="67" xfId="2" applyNumberFormat="1" applyFont="1" applyFill="1" applyBorder="1" applyAlignment="1" applyProtection="1">
      <alignment horizontal="center" vertical="center" wrapText="1"/>
      <protection hidden="1"/>
    </xf>
    <xf numFmtId="172" fontId="16" fillId="20" borderId="137" xfId="2" applyNumberFormat="1" applyFont="1" applyFill="1" applyBorder="1" applyAlignment="1" applyProtection="1">
      <alignment horizontal="center" vertical="center" wrapText="1"/>
      <protection hidden="1"/>
    </xf>
    <xf numFmtId="172" fontId="16" fillId="20" borderId="138" xfId="2" applyNumberFormat="1" applyFont="1" applyFill="1" applyBorder="1" applyAlignment="1" applyProtection="1">
      <alignment horizontal="center" vertical="center" wrapText="1"/>
      <protection hidden="1"/>
    </xf>
    <xf numFmtId="0" fontId="16" fillId="20" borderId="141" xfId="2" applyFont="1" applyFill="1" applyBorder="1" applyAlignment="1" applyProtection="1">
      <alignment horizontal="center" vertical="center" wrapText="1"/>
      <protection hidden="1"/>
    </xf>
    <xf numFmtId="0" fontId="16" fillId="20" borderId="137" xfId="2" applyFont="1" applyFill="1" applyBorder="1" applyAlignment="1" applyProtection="1">
      <alignment horizontal="center" vertical="center" wrapText="1"/>
      <protection hidden="1"/>
    </xf>
    <xf numFmtId="0" fontId="16" fillId="20" borderId="67" xfId="2" applyFont="1" applyFill="1" applyBorder="1" applyAlignment="1" applyProtection="1">
      <alignment horizontal="center" vertical="center" wrapText="1"/>
      <protection hidden="1"/>
    </xf>
    <xf numFmtId="0" fontId="16" fillId="20" borderId="138" xfId="2" applyFont="1" applyFill="1" applyBorder="1" applyAlignment="1" applyProtection="1">
      <alignment horizontal="center" vertical="center" wrapText="1"/>
      <protection hidden="1"/>
    </xf>
    <xf numFmtId="39" fontId="7" fillId="3" borderId="118" xfId="5" applyNumberFormat="1" applyFont="1" applyFill="1" applyBorder="1" applyAlignment="1" applyProtection="1">
      <alignment horizontal="right" vertical="center" wrapText="1"/>
      <protection hidden="1"/>
    </xf>
    <xf numFmtId="39" fontId="7" fillId="3" borderId="125" xfId="5" applyNumberFormat="1" applyFont="1" applyFill="1" applyBorder="1" applyAlignment="1" applyProtection="1">
      <alignment horizontal="right" vertical="center" wrapText="1"/>
      <protection hidden="1"/>
    </xf>
    <xf numFmtId="0" fontId="8" fillId="11" borderId="124" xfId="2" applyFont="1" applyFill="1" applyBorder="1" applyAlignment="1" applyProtection="1">
      <alignment horizontal="left" vertical="center" wrapText="1"/>
      <protection hidden="1"/>
    </xf>
    <xf numFmtId="0" fontId="8" fillId="11" borderId="118" xfId="2" applyFont="1" applyFill="1" applyBorder="1" applyAlignment="1" applyProtection="1">
      <alignment horizontal="left" vertical="center" wrapText="1"/>
      <protection hidden="1"/>
    </xf>
    <xf numFmtId="0" fontId="8" fillId="11" borderId="126" xfId="2" applyFont="1" applyFill="1" applyBorder="1" applyAlignment="1" applyProtection="1">
      <alignment horizontal="left" vertical="center" wrapText="1"/>
      <protection hidden="1"/>
    </xf>
    <xf numFmtId="0" fontId="8" fillId="11" borderId="127" xfId="2" applyFont="1" applyFill="1" applyBorder="1" applyAlignment="1" applyProtection="1">
      <alignment horizontal="left" vertical="center" wrapText="1"/>
      <protection hidden="1"/>
    </xf>
    <xf numFmtId="39" fontId="25" fillId="0" borderId="56" xfId="5" applyNumberFormat="1" applyFont="1" applyBorder="1" applyAlignment="1" applyProtection="1">
      <alignment horizontal="right" vertical="center" wrapText="1"/>
      <protection locked="0"/>
    </xf>
    <xf numFmtId="39" fontId="25" fillId="0" borderId="36" xfId="5" applyNumberFormat="1" applyFont="1" applyBorder="1" applyAlignment="1" applyProtection="1">
      <alignment horizontal="right" vertical="center" wrapText="1"/>
      <protection locked="0"/>
    </xf>
    <xf numFmtId="0" fontId="31" fillId="13" borderId="69" xfId="2" applyFont="1" applyFill="1" applyBorder="1" applyAlignment="1" applyProtection="1">
      <alignment horizontal="left"/>
      <protection hidden="1"/>
    </xf>
    <xf numFmtId="0" fontId="31" fillId="13" borderId="109" xfId="2" applyFont="1" applyFill="1" applyBorder="1" applyAlignment="1" applyProtection="1">
      <alignment horizontal="left"/>
      <protection hidden="1"/>
    </xf>
    <xf numFmtId="164" fontId="6" fillId="7" borderId="106" xfId="5" applyFont="1" applyFill="1" applyBorder="1" applyAlignment="1" applyProtection="1">
      <alignment horizontal="center" vertical="center" wrapText="1"/>
      <protection hidden="1"/>
    </xf>
    <xf numFmtId="164" fontId="6" fillId="7" borderId="107" xfId="5" applyFont="1" applyFill="1" applyBorder="1" applyAlignment="1" applyProtection="1">
      <alignment horizontal="center" vertical="center" wrapText="1"/>
      <protection hidden="1"/>
    </xf>
    <xf numFmtId="164" fontId="6" fillId="7" borderId="108" xfId="5" applyFont="1" applyFill="1" applyBorder="1" applyAlignment="1" applyProtection="1">
      <alignment horizontal="center" vertical="center" wrapText="1"/>
      <protection hidden="1"/>
    </xf>
    <xf numFmtId="0" fontId="9" fillId="8" borderId="56" xfId="2" applyFont="1" applyFill="1" applyBorder="1" applyAlignment="1" applyProtection="1">
      <alignment horizontal="left"/>
      <protection hidden="1"/>
    </xf>
    <xf numFmtId="0" fontId="9" fillId="8" borderId="46" xfId="2" applyFont="1" applyFill="1" applyBorder="1" applyAlignment="1" applyProtection="1">
      <alignment horizontal="left"/>
      <protection hidden="1"/>
    </xf>
    <xf numFmtId="0" fontId="9" fillId="8" borderId="57" xfId="2" applyFont="1" applyFill="1" applyBorder="1" applyAlignment="1" applyProtection="1">
      <alignment horizontal="left"/>
      <protection hidden="1"/>
    </xf>
    <xf numFmtId="0" fontId="0" fillId="8" borderId="69" xfId="0" applyFill="1" applyBorder="1" applyAlignment="1" applyProtection="1">
      <alignment horizontal="left"/>
      <protection hidden="1"/>
    </xf>
    <xf numFmtId="0" fontId="0" fillId="8" borderId="109" xfId="0" applyFill="1" applyBorder="1" applyAlignment="1" applyProtection="1">
      <alignment horizontal="left"/>
      <protection hidden="1"/>
    </xf>
    <xf numFmtId="0" fontId="0" fillId="8" borderId="110" xfId="0" applyFill="1" applyBorder="1" applyAlignment="1" applyProtection="1">
      <alignment horizontal="left"/>
      <protection hidden="1"/>
    </xf>
    <xf numFmtId="0" fontId="6" fillId="9" borderId="109" xfId="2" applyFill="1" applyBorder="1" applyAlignment="1" applyProtection="1">
      <alignment horizontal="left"/>
      <protection hidden="1"/>
    </xf>
    <xf numFmtId="0" fontId="9" fillId="9" borderId="109" xfId="2" applyFont="1" applyFill="1" applyBorder="1" applyAlignment="1" applyProtection="1">
      <alignment horizontal="left"/>
      <protection hidden="1"/>
    </xf>
    <xf numFmtId="0" fontId="9" fillId="9" borderId="110" xfId="2" applyFont="1" applyFill="1" applyBorder="1" applyAlignment="1" applyProtection="1">
      <alignment horizontal="left"/>
      <protection hidden="1"/>
    </xf>
    <xf numFmtId="0" fontId="6" fillId="8" borderId="53" xfId="2" applyFill="1" applyBorder="1" applyAlignment="1" applyProtection="1">
      <alignment horizontal="left"/>
      <protection hidden="1"/>
    </xf>
    <xf numFmtId="0" fontId="6" fillId="8" borderId="54" xfId="2" applyFill="1" applyBorder="1" applyAlignment="1" applyProtection="1">
      <alignment horizontal="left"/>
      <protection hidden="1"/>
    </xf>
    <xf numFmtId="0" fontId="6" fillId="8" borderId="55" xfId="2" applyFill="1" applyBorder="1" applyAlignment="1" applyProtection="1">
      <alignment horizontal="left"/>
      <protection hidden="1"/>
    </xf>
    <xf numFmtId="0" fontId="27" fillId="0" borderId="21" xfId="0" applyFont="1" applyBorder="1" applyAlignment="1">
      <alignment horizontal="left" vertical="top" wrapText="1"/>
    </xf>
    <xf numFmtId="0" fontId="27" fillId="0" borderId="5" xfId="0" applyFont="1" applyBorder="1" applyAlignment="1">
      <alignment horizontal="left" vertical="top" wrapText="1"/>
    </xf>
    <xf numFmtId="0" fontId="6" fillId="12" borderId="53" xfId="2" applyFill="1" applyBorder="1" applyAlignment="1" applyProtection="1">
      <alignment horizontal="left"/>
      <protection hidden="1"/>
    </xf>
    <xf numFmtId="0" fontId="6" fillId="12" borderId="54" xfId="2" applyFill="1" applyBorder="1" applyAlignment="1" applyProtection="1">
      <alignment horizontal="left"/>
      <protection hidden="1"/>
    </xf>
    <xf numFmtId="0" fontId="6" fillId="12" borderId="55" xfId="2" applyFill="1" applyBorder="1" applyAlignment="1" applyProtection="1">
      <alignment horizontal="left"/>
      <protection hidden="1"/>
    </xf>
    <xf numFmtId="0" fontId="6" fillId="12" borderId="119" xfId="2" applyFill="1" applyBorder="1" applyAlignment="1" applyProtection="1">
      <alignment horizontal="left"/>
      <protection hidden="1"/>
    </xf>
    <xf numFmtId="0" fontId="6" fillId="12" borderId="163" xfId="2" applyFill="1" applyBorder="1" applyAlignment="1" applyProtection="1">
      <alignment horizontal="left"/>
      <protection hidden="1"/>
    </xf>
    <xf numFmtId="0" fontId="6" fillId="12" borderId="164" xfId="2" applyFill="1" applyBorder="1" applyAlignment="1" applyProtection="1">
      <alignment horizontal="left"/>
      <protection hidden="1"/>
    </xf>
    <xf numFmtId="0" fontId="27" fillId="0" borderId="116" xfId="0" applyFont="1" applyBorder="1" applyAlignment="1">
      <alignment horizontal="left" vertical="top" wrapText="1"/>
    </xf>
    <xf numFmtId="0" fontId="27" fillId="0" borderId="117" xfId="0" applyFont="1" applyBorder="1" applyAlignment="1">
      <alignment horizontal="left" vertical="top" wrapText="1"/>
    </xf>
    <xf numFmtId="0" fontId="8" fillId="11" borderId="72" xfId="2" applyFont="1" applyFill="1" applyBorder="1" applyAlignment="1" applyProtection="1">
      <alignment horizontal="left" vertical="center" wrapText="1"/>
      <protection hidden="1"/>
    </xf>
    <xf numFmtId="0" fontId="8" fillId="11" borderId="38" xfId="2" applyFont="1" applyFill="1" applyBorder="1" applyAlignment="1" applyProtection="1">
      <alignment horizontal="left" vertical="center" wrapText="1"/>
      <protection hidden="1"/>
    </xf>
    <xf numFmtId="0" fontId="26" fillId="0" borderId="21" xfId="0" applyFont="1" applyBorder="1" applyAlignment="1" applyProtection="1">
      <alignment horizontal="left"/>
      <protection hidden="1"/>
    </xf>
    <xf numFmtId="0" fontId="26" fillId="0" borderId="5" xfId="0" applyFont="1" applyBorder="1" applyAlignment="1" applyProtection="1">
      <alignment horizontal="left"/>
      <protection hidden="1"/>
    </xf>
    <xf numFmtId="39" fontId="7" fillId="0" borderId="118" xfId="5" applyNumberFormat="1" applyFont="1" applyBorder="1" applyAlignment="1" applyProtection="1">
      <alignment horizontal="right" vertical="center" wrapText="1"/>
      <protection hidden="1"/>
    </xf>
    <xf numFmtId="0" fontId="40" fillId="0" borderId="136" xfId="2" applyFont="1" applyBorder="1" applyAlignment="1">
      <alignment horizontal="left" vertical="center"/>
    </xf>
    <xf numFmtId="0" fontId="40" fillId="0" borderId="37" xfId="2" applyFont="1" applyBorder="1" applyAlignment="1">
      <alignment horizontal="left" vertical="center"/>
    </xf>
    <xf numFmtId="0" fontId="24" fillId="0" borderId="136" xfId="2" applyFont="1" applyBorder="1" applyAlignment="1" applyProtection="1">
      <alignment horizontal="left" vertical="center"/>
      <protection locked="0"/>
    </xf>
    <xf numFmtId="0" fontId="24" fillId="0" borderId="68" xfId="2" applyFont="1" applyBorder="1" applyAlignment="1" applyProtection="1">
      <alignment horizontal="left" vertical="center"/>
      <protection locked="0"/>
    </xf>
    <xf numFmtId="0" fontId="24" fillId="0" borderId="144" xfId="2" applyFont="1" applyBorder="1" applyAlignment="1" applyProtection="1">
      <alignment horizontal="left" vertical="center"/>
      <protection locked="0"/>
    </xf>
    <xf numFmtId="0" fontId="49" fillId="4" borderId="150" xfId="2" applyFont="1" applyFill="1" applyBorder="1" applyAlignment="1">
      <alignment horizontal="center" vertical="center" wrapText="1"/>
    </xf>
    <xf numFmtId="0" fontId="49" fillId="4" borderId="151" xfId="2" applyFont="1" applyFill="1" applyBorder="1" applyAlignment="1">
      <alignment horizontal="center" vertical="center" wrapText="1"/>
    </xf>
    <xf numFmtId="0" fontId="49" fillId="4" borderId="143" xfId="2" applyFont="1" applyFill="1" applyBorder="1" applyAlignment="1">
      <alignment horizontal="center" vertical="center" wrapText="1"/>
    </xf>
    <xf numFmtId="0" fontId="44" fillId="4" borderId="150" xfId="2" applyFont="1" applyFill="1" applyBorder="1" applyAlignment="1">
      <alignment horizontal="center" vertical="center"/>
    </xf>
    <xf numFmtId="0" fontId="44" fillId="4" borderId="151" xfId="2" applyFont="1" applyFill="1" applyBorder="1" applyAlignment="1">
      <alignment horizontal="center" vertical="center"/>
    </xf>
    <xf numFmtId="0" fontId="44" fillId="4" borderId="143" xfId="2" applyFont="1" applyFill="1" applyBorder="1" applyAlignment="1">
      <alignment horizontal="center" vertical="center"/>
    </xf>
    <xf numFmtId="0" fontId="39" fillId="0" borderId="153" xfId="2" applyFont="1" applyBorder="1" applyAlignment="1" applyProtection="1">
      <alignment horizontal="center" vertical="center" wrapText="1"/>
      <protection hidden="1"/>
    </xf>
    <xf numFmtId="0" fontId="39" fillId="0" borderId="154" xfId="2" applyFont="1" applyBorder="1" applyAlignment="1" applyProtection="1">
      <alignment horizontal="center" vertical="center" wrapText="1"/>
      <protection hidden="1"/>
    </xf>
    <xf numFmtId="0" fontId="39" fillId="0" borderId="155" xfId="2" applyFont="1" applyBorder="1" applyAlignment="1" applyProtection="1">
      <alignment horizontal="center" vertical="center" wrapText="1"/>
      <protection hidden="1"/>
    </xf>
    <xf numFmtId="0" fontId="39" fillId="0" borderId="156" xfId="2" applyFont="1" applyBorder="1" applyAlignment="1" applyProtection="1">
      <alignment horizontal="center" vertical="center" wrapText="1"/>
      <protection hidden="1"/>
    </xf>
    <xf numFmtId="0" fontId="39" fillId="0" borderId="157" xfId="2" applyFont="1" applyBorder="1" applyAlignment="1" applyProtection="1">
      <alignment horizontal="center" vertical="center" wrapText="1"/>
      <protection hidden="1"/>
    </xf>
    <xf numFmtId="0" fontId="39" fillId="0" borderId="158" xfId="2" applyFont="1" applyBorder="1" applyAlignment="1" applyProtection="1">
      <alignment horizontal="center" vertical="center" wrapText="1"/>
      <protection hidden="1"/>
    </xf>
    <xf numFmtId="164" fontId="6" fillId="9" borderId="104" xfId="5" applyFont="1" applyFill="1" applyBorder="1" applyAlignment="1" applyProtection="1">
      <alignment horizontal="center" vertical="center" wrapText="1"/>
      <protection hidden="1"/>
    </xf>
    <xf numFmtId="164" fontId="6" fillId="9" borderId="105" xfId="5" applyFont="1" applyFill="1" applyBorder="1" applyAlignment="1" applyProtection="1">
      <alignment horizontal="center" vertical="center" wrapText="1"/>
      <protection hidden="1"/>
    </xf>
    <xf numFmtId="164" fontId="6" fillId="9" borderId="39" xfId="5" applyFont="1" applyFill="1" applyBorder="1" applyAlignment="1" applyProtection="1">
      <alignment horizontal="center" vertical="center" wrapText="1"/>
      <protection hidden="1"/>
    </xf>
    <xf numFmtId="0" fontId="25" fillId="2" borderId="119" xfId="2" applyFont="1" applyFill="1" applyBorder="1" applyAlignment="1" applyProtection="1">
      <alignment horizontal="left" vertical="center" wrapText="1"/>
      <protection locked="0"/>
    </xf>
    <xf numFmtId="0" fontId="25" fillId="2" borderId="120" xfId="2" applyFont="1" applyFill="1" applyBorder="1" applyAlignment="1" applyProtection="1">
      <alignment horizontal="left" vertical="center" wrapText="1"/>
      <protection locked="0"/>
    </xf>
    <xf numFmtId="0" fontId="8" fillId="11" borderId="129" xfId="2" applyFont="1" applyFill="1" applyBorder="1" applyAlignment="1" applyProtection="1">
      <alignment horizontal="left" vertical="center" wrapText="1"/>
      <protection hidden="1"/>
    </xf>
    <xf numFmtId="0" fontId="8" fillId="11" borderId="130" xfId="2" applyFont="1" applyFill="1" applyBorder="1" applyAlignment="1" applyProtection="1">
      <alignment horizontal="left" vertical="center" wrapText="1"/>
      <protection hidden="1"/>
    </xf>
    <xf numFmtId="14" fontId="25" fillId="0" borderId="118" xfId="2" applyNumberFormat="1" applyFont="1" applyBorder="1" applyAlignment="1" applyProtection="1">
      <alignment horizontal="center" vertical="center" wrapText="1"/>
      <protection locked="0"/>
    </xf>
    <xf numFmtId="14" fontId="25" fillId="0" borderId="125" xfId="2" applyNumberFormat="1" applyFont="1" applyBorder="1" applyAlignment="1" applyProtection="1">
      <alignment horizontal="center" vertical="center" wrapText="1"/>
      <protection locked="0"/>
    </xf>
    <xf numFmtId="0" fontId="25" fillId="0" borderId="118" xfId="2" applyFont="1" applyBorder="1" applyAlignment="1" applyProtection="1">
      <alignment horizontal="center" vertical="center" wrapText="1"/>
      <protection locked="0"/>
    </xf>
    <xf numFmtId="0" fontId="25" fillId="0" borderId="125" xfId="2" applyFont="1" applyBorder="1" applyAlignment="1" applyProtection="1">
      <alignment horizontal="center" vertical="center" wrapText="1"/>
      <protection locked="0"/>
    </xf>
    <xf numFmtId="0" fontId="25" fillId="2" borderId="119" xfId="2" applyFont="1" applyFill="1" applyBorder="1" applyAlignment="1" applyProtection="1">
      <alignment horizontal="center" vertical="center" wrapText="1"/>
      <protection locked="0"/>
    </xf>
    <xf numFmtId="0" fontId="25" fillId="2" borderId="120" xfId="2" applyFont="1" applyFill="1" applyBorder="1" applyAlignment="1" applyProtection="1">
      <alignment horizontal="center" vertical="center" wrapText="1"/>
      <protection locked="0"/>
    </xf>
    <xf numFmtId="0" fontId="25" fillId="2" borderId="131" xfId="2" applyFont="1" applyFill="1" applyBorder="1" applyAlignment="1" applyProtection="1">
      <alignment horizontal="center" vertical="center" wrapText="1"/>
      <protection locked="0"/>
    </xf>
    <xf numFmtId="0" fontId="25" fillId="2" borderId="134" xfId="2" applyFont="1" applyFill="1" applyBorder="1" applyAlignment="1" applyProtection="1">
      <alignment horizontal="center" vertical="center" wrapText="1"/>
      <protection locked="0"/>
    </xf>
    <xf numFmtId="39" fontId="7" fillId="0" borderId="38" xfId="5" applyNumberFormat="1" applyFont="1" applyBorder="1" applyAlignment="1" applyProtection="1">
      <alignment horizontal="right" vertical="center" wrapText="1"/>
      <protection hidden="1"/>
    </xf>
    <xf numFmtId="39" fontId="25" fillId="0" borderId="122" xfId="5" applyNumberFormat="1" applyFont="1" applyBorder="1" applyAlignment="1" applyProtection="1">
      <alignment horizontal="right" vertical="center" wrapText="1"/>
      <protection locked="0"/>
    </xf>
    <xf numFmtId="0" fontId="40" fillId="20" borderId="139" xfId="2" applyFont="1" applyFill="1" applyBorder="1" applyAlignment="1" applyProtection="1">
      <alignment horizontal="center" vertical="center" wrapText="1"/>
      <protection hidden="1"/>
    </xf>
    <xf numFmtId="0" fontId="40" fillId="20" borderId="66" xfId="2" applyFont="1" applyFill="1" applyBorder="1" applyAlignment="1" applyProtection="1">
      <alignment horizontal="center" vertical="center" wrapText="1"/>
      <protection hidden="1"/>
    </xf>
    <xf numFmtId="0" fontId="40" fillId="20" borderId="148" xfId="2" applyFont="1" applyFill="1" applyBorder="1" applyAlignment="1" applyProtection="1">
      <alignment horizontal="center" vertical="center" wrapText="1"/>
      <protection hidden="1"/>
    </xf>
    <xf numFmtId="0" fontId="40" fillId="20" borderId="142" xfId="2" applyFont="1" applyFill="1" applyBorder="1" applyAlignment="1" applyProtection="1">
      <alignment horizontal="center" vertical="center" wrapText="1"/>
      <protection hidden="1"/>
    </xf>
    <xf numFmtId="0" fontId="40" fillId="20" borderId="135" xfId="2" applyFont="1" applyFill="1" applyBorder="1" applyAlignment="1" applyProtection="1">
      <alignment horizontal="center" vertical="center" wrapText="1"/>
      <protection hidden="1"/>
    </xf>
    <xf numFmtId="0" fontId="40" fillId="20" borderId="149" xfId="2" applyFont="1" applyFill="1" applyBorder="1" applyAlignment="1" applyProtection="1">
      <alignment horizontal="center" vertical="center" wrapText="1"/>
      <protection hidden="1"/>
    </xf>
    <xf numFmtId="0" fontId="40" fillId="0" borderId="118" xfId="2" applyFont="1" applyBorder="1" applyAlignment="1">
      <alignment horizontal="left" vertical="center" wrapText="1"/>
    </xf>
    <xf numFmtId="0" fontId="40" fillId="0" borderId="125" xfId="2" applyFont="1" applyBorder="1" applyAlignment="1">
      <alignment horizontal="left" vertical="center" wrapText="1"/>
    </xf>
    <xf numFmtId="0" fontId="40" fillId="0" borderId="127" xfId="2" applyFont="1" applyBorder="1" applyAlignment="1">
      <alignment horizontal="left" vertical="center" wrapText="1"/>
    </xf>
    <xf numFmtId="0" fontId="40" fillId="0" borderId="128" xfId="2" applyFont="1" applyBorder="1" applyAlignment="1">
      <alignment horizontal="left" vertical="center" wrapText="1"/>
    </xf>
    <xf numFmtId="4" fontId="25" fillId="2" borderId="119" xfId="2" applyNumberFormat="1" applyFont="1" applyFill="1" applyBorder="1" applyAlignment="1" applyProtection="1">
      <alignment horizontal="right" vertical="center" wrapText="1"/>
      <protection locked="0"/>
    </xf>
    <xf numFmtId="4" fontId="25" fillId="2" borderId="47" xfId="2" applyNumberFormat="1" applyFont="1" applyFill="1" applyBorder="1" applyAlignment="1" applyProtection="1">
      <alignment horizontal="right" vertical="center" wrapText="1"/>
      <protection locked="0"/>
    </xf>
    <xf numFmtId="4" fontId="25" fillId="2" borderId="118" xfId="2" applyNumberFormat="1" applyFont="1" applyFill="1" applyBorder="1" applyAlignment="1" applyProtection="1">
      <alignment horizontal="right" vertical="center" wrapText="1"/>
      <protection locked="0"/>
    </xf>
    <xf numFmtId="4" fontId="25" fillId="2" borderId="125" xfId="2" applyNumberFormat="1" applyFont="1" applyFill="1" applyBorder="1" applyAlignment="1" applyProtection="1">
      <alignment horizontal="right" vertical="center" wrapText="1"/>
      <protection locked="0"/>
    </xf>
    <xf numFmtId="3" fontId="25" fillId="2" borderId="118" xfId="2" applyNumberFormat="1" applyFont="1" applyFill="1" applyBorder="1" applyAlignment="1" applyProtection="1">
      <alignment horizontal="center" vertical="center" wrapText="1"/>
      <protection locked="0"/>
    </xf>
    <xf numFmtId="3" fontId="25" fillId="2" borderId="125" xfId="2" applyNumberFormat="1" applyFont="1" applyFill="1" applyBorder="1" applyAlignment="1" applyProtection="1">
      <alignment horizontal="center" vertical="center" wrapText="1"/>
      <protection locked="0"/>
    </xf>
    <xf numFmtId="4" fontId="51" fillId="3" borderId="118" xfId="2" applyNumberFormat="1" applyFont="1" applyFill="1" applyBorder="1" applyAlignment="1">
      <alignment horizontal="right" vertical="center" wrapText="1"/>
    </xf>
    <xf numFmtId="4" fontId="51" fillId="3" borderId="125" xfId="2" applyNumberFormat="1" applyFont="1" applyFill="1" applyBorder="1" applyAlignment="1">
      <alignment horizontal="right" vertical="center" wrapText="1"/>
    </xf>
    <xf numFmtId="0" fontId="8" fillId="11" borderId="71" xfId="2" applyFont="1" applyFill="1" applyBorder="1" applyAlignment="1" applyProtection="1">
      <alignment horizontal="left" vertical="center" wrapText="1"/>
      <protection hidden="1"/>
    </xf>
    <xf numFmtId="0" fontId="8" fillId="11" borderId="65" xfId="2" applyFont="1" applyFill="1" applyBorder="1" applyAlignment="1" applyProtection="1">
      <alignment horizontal="left" vertical="center" wrapText="1"/>
      <protection hidden="1"/>
    </xf>
    <xf numFmtId="0" fontId="25" fillId="2" borderId="136" xfId="2" applyFont="1" applyFill="1" applyBorder="1" applyAlignment="1" applyProtection="1">
      <alignment horizontal="left" vertical="center" wrapText="1"/>
      <protection locked="0"/>
    </xf>
    <xf numFmtId="0" fontId="25" fillId="2" borderId="37" xfId="2" applyFont="1" applyFill="1" applyBorder="1" applyAlignment="1" applyProtection="1">
      <alignment horizontal="left" vertical="center" wrapText="1"/>
      <protection locked="0"/>
    </xf>
    <xf numFmtId="0" fontId="25" fillId="2" borderId="38" xfId="2" applyFont="1" applyFill="1" applyBorder="1" applyAlignment="1" applyProtection="1">
      <alignment horizontal="center" vertical="center" wrapText="1"/>
      <protection locked="0"/>
    </xf>
    <xf numFmtId="0" fontId="25" fillId="2" borderId="73" xfId="2" applyFont="1" applyFill="1" applyBorder="1" applyAlignment="1" applyProtection="1">
      <alignment horizontal="center" vertical="center" wrapText="1"/>
      <protection locked="0"/>
    </xf>
    <xf numFmtId="39" fontId="25" fillId="0" borderId="161" xfId="5" applyNumberFormat="1" applyFont="1" applyBorder="1" applyAlignment="1" applyProtection="1">
      <alignment horizontal="right" vertical="center" wrapText="1"/>
      <protection locked="0"/>
    </xf>
    <xf numFmtId="39" fontId="25" fillId="0" borderId="162" xfId="5" applyNumberFormat="1" applyFont="1" applyBorder="1" applyAlignment="1" applyProtection="1">
      <alignment horizontal="right" vertical="center" wrapText="1"/>
      <protection locked="0"/>
    </xf>
    <xf numFmtId="39" fontId="7" fillId="0" borderId="127" xfId="5" applyNumberFormat="1" applyFont="1" applyBorder="1" applyAlignment="1" applyProtection="1">
      <alignment horizontal="right" vertical="center" wrapText="1"/>
      <protection hidden="1"/>
    </xf>
    <xf numFmtId="39" fontId="7" fillId="3" borderId="38" xfId="5" applyNumberFormat="1" applyFont="1" applyFill="1" applyBorder="1" applyAlignment="1" applyProtection="1">
      <alignment horizontal="right" vertical="center" wrapText="1"/>
      <protection hidden="1"/>
    </xf>
    <xf numFmtId="39" fontId="7" fillId="3" borderId="73" xfId="5" applyNumberFormat="1" applyFont="1" applyFill="1" applyBorder="1" applyAlignment="1" applyProtection="1">
      <alignment horizontal="right" vertical="center" wrapText="1"/>
      <protection hidden="1"/>
    </xf>
    <xf numFmtId="39" fontId="7" fillId="3" borderId="127" xfId="5" applyNumberFormat="1" applyFont="1" applyFill="1" applyBorder="1" applyAlignment="1" applyProtection="1">
      <alignment horizontal="right" vertical="center" wrapText="1"/>
      <protection hidden="1"/>
    </xf>
    <xf numFmtId="39" fontId="7" fillId="3" borderId="128" xfId="5" applyNumberFormat="1" applyFont="1" applyFill="1" applyBorder="1" applyAlignment="1" applyProtection="1">
      <alignment horizontal="right" vertical="center" wrapText="1"/>
      <protection hidden="1"/>
    </xf>
    <xf numFmtId="39" fontId="42" fillId="11" borderId="118" xfId="5" applyNumberFormat="1" applyFont="1" applyFill="1" applyBorder="1" applyAlignment="1" applyProtection="1">
      <alignment horizontal="right" vertical="center" wrapText="1"/>
      <protection hidden="1"/>
    </xf>
    <xf numFmtId="39" fontId="42" fillId="11" borderId="38" xfId="5" applyNumberFormat="1" applyFont="1" applyFill="1" applyBorder="1" applyAlignment="1" applyProtection="1">
      <alignment horizontal="right" vertical="center" wrapText="1"/>
      <protection hidden="1"/>
    </xf>
    <xf numFmtId="39" fontId="41" fillId="0" borderId="118" xfId="5" applyNumberFormat="1" applyFont="1" applyBorder="1" applyAlignment="1" applyProtection="1">
      <alignment horizontal="right" vertical="center" wrapText="1"/>
      <protection locked="0"/>
    </xf>
    <xf numFmtId="39" fontId="42" fillId="11" borderId="125" xfId="5" applyNumberFormat="1" applyFont="1" applyFill="1" applyBorder="1" applyAlignment="1" applyProtection="1">
      <alignment horizontal="right" vertical="center" wrapText="1"/>
      <protection hidden="1"/>
    </xf>
    <xf numFmtId="39" fontId="42" fillId="11" borderId="73" xfId="5" applyNumberFormat="1" applyFont="1" applyFill="1" applyBorder="1" applyAlignment="1" applyProtection="1">
      <alignment horizontal="right" vertical="center" wrapText="1"/>
      <protection hidden="1"/>
    </xf>
    <xf numFmtId="4" fontId="46" fillId="20" borderId="118" xfId="2" applyNumberFormat="1" applyFont="1" applyFill="1" applyBorder="1" applyAlignment="1" applyProtection="1">
      <alignment horizontal="center" vertical="center" wrapText="1"/>
      <protection locked="0"/>
    </xf>
    <xf numFmtId="4" fontId="46" fillId="20" borderId="125" xfId="2" applyNumberFormat="1" applyFont="1" applyFill="1" applyBorder="1" applyAlignment="1" applyProtection="1">
      <alignment horizontal="center" vertical="center" wrapText="1"/>
      <protection locked="0"/>
    </xf>
    <xf numFmtId="39" fontId="16" fillId="20" borderId="118" xfId="2" applyNumberFormat="1" applyFont="1" applyFill="1" applyBorder="1" applyAlignment="1">
      <alignment horizontal="right" vertical="center" wrapText="1"/>
    </xf>
    <xf numFmtId="39" fontId="16" fillId="20" borderId="125" xfId="2" applyNumberFormat="1" applyFont="1" applyFill="1" applyBorder="1" applyAlignment="1">
      <alignment horizontal="right" vertical="center" wrapText="1"/>
    </xf>
    <xf numFmtId="0" fontId="16" fillId="20" borderId="121" xfId="2" applyFont="1" applyFill="1" applyBorder="1" applyAlignment="1" applyProtection="1">
      <alignment horizontal="left" vertical="center" wrapText="1"/>
      <protection hidden="1"/>
    </xf>
    <xf numFmtId="0" fontId="16" fillId="20" borderId="122" xfId="2" applyFont="1" applyFill="1" applyBorder="1" applyAlignment="1" applyProtection="1">
      <alignment horizontal="left" vertical="center" wrapText="1"/>
      <protection hidden="1"/>
    </xf>
    <xf numFmtId="39" fontId="16" fillId="20" borderId="122" xfId="2" applyNumberFormat="1" applyFont="1" applyFill="1" applyBorder="1" applyAlignment="1">
      <alignment horizontal="right" vertical="center" wrapText="1"/>
    </xf>
    <xf numFmtId="39" fontId="16" fillId="20" borderId="168" xfId="2" applyNumberFormat="1" applyFont="1" applyFill="1" applyBorder="1" applyAlignment="1" applyProtection="1">
      <alignment horizontal="right" vertical="center" wrapText="1"/>
      <protection hidden="1"/>
    </xf>
    <xf numFmtId="39" fontId="16" fillId="20" borderId="122" xfId="2" applyNumberFormat="1" applyFont="1" applyFill="1" applyBorder="1" applyAlignment="1" applyProtection="1">
      <alignment horizontal="right" vertical="center" wrapText="1"/>
      <protection hidden="1"/>
    </xf>
    <xf numFmtId="39" fontId="16" fillId="20" borderId="123" xfId="2" applyNumberFormat="1" applyFont="1" applyFill="1" applyBorder="1" applyAlignment="1" applyProtection="1">
      <alignment horizontal="right" vertical="center" wrapText="1"/>
      <protection hidden="1"/>
    </xf>
    <xf numFmtId="43" fontId="42" fillId="11" borderId="132" xfId="5" applyNumberFormat="1" applyFont="1" applyFill="1" applyBorder="1" applyAlignment="1" applyProtection="1">
      <alignment horizontal="right" vertical="center" wrapText="1"/>
      <protection hidden="1"/>
    </xf>
    <xf numFmtId="43" fontId="42" fillId="11" borderId="133" xfId="5" applyNumberFormat="1" applyFont="1" applyFill="1" applyBorder="1" applyAlignment="1" applyProtection="1">
      <alignment horizontal="right" vertical="center" wrapText="1"/>
      <protection hidden="1"/>
    </xf>
    <xf numFmtId="39" fontId="41" fillId="0" borderId="122" xfId="5" applyNumberFormat="1" applyFont="1" applyBorder="1" applyAlignment="1" applyProtection="1">
      <alignment horizontal="right" vertical="center" wrapText="1"/>
      <protection locked="0"/>
    </xf>
    <xf numFmtId="0" fontId="16" fillId="20" borderId="124" xfId="2" applyFont="1" applyFill="1" applyBorder="1" applyAlignment="1" applyProtection="1">
      <alignment horizontal="left" vertical="center" wrapText="1"/>
      <protection hidden="1"/>
    </xf>
    <xf numFmtId="0" fontId="16" fillId="20" borderId="118" xfId="2" applyFont="1" applyFill="1" applyBorder="1" applyAlignment="1" applyProtection="1">
      <alignment horizontal="left" vertical="center" wrapText="1"/>
      <protection hidden="1"/>
    </xf>
    <xf numFmtId="0" fontId="16" fillId="20" borderId="126" xfId="2" applyFont="1" applyFill="1" applyBorder="1" applyAlignment="1" applyProtection="1">
      <alignment horizontal="left" vertical="center" wrapText="1"/>
      <protection hidden="1"/>
    </xf>
    <xf numFmtId="0" fontId="16" fillId="20" borderId="127" xfId="2" applyFont="1" applyFill="1" applyBorder="1" applyAlignment="1" applyProtection="1">
      <alignment horizontal="left" vertical="center" wrapText="1"/>
      <protection hidden="1"/>
    </xf>
    <xf numFmtId="39" fontId="16" fillId="20" borderId="127" xfId="2" applyNumberFormat="1" applyFont="1" applyFill="1" applyBorder="1" applyAlignment="1">
      <alignment horizontal="right" vertical="center" wrapText="1"/>
    </xf>
    <xf numFmtId="39" fontId="16" fillId="20" borderId="128" xfId="2" applyNumberFormat="1" applyFont="1" applyFill="1" applyBorder="1" applyAlignment="1">
      <alignment horizontal="right" vertical="center" wrapText="1"/>
    </xf>
    <xf numFmtId="39" fontId="16" fillId="20" borderId="38" xfId="2" applyNumberFormat="1" applyFont="1" applyFill="1" applyBorder="1" applyAlignment="1" applyProtection="1">
      <alignment horizontal="right" vertical="center" wrapText="1"/>
      <protection hidden="1"/>
    </xf>
    <xf numFmtId="39" fontId="16" fillId="20" borderId="118" xfId="2" applyNumberFormat="1" applyFont="1" applyFill="1" applyBorder="1" applyAlignment="1" applyProtection="1">
      <alignment horizontal="right" vertical="center" wrapText="1"/>
      <protection hidden="1"/>
    </xf>
    <xf numFmtId="39" fontId="16" fillId="20" borderId="125" xfId="2" applyNumberFormat="1" applyFont="1" applyFill="1" applyBorder="1" applyAlignment="1" applyProtection="1">
      <alignment horizontal="right" vertical="center" wrapText="1"/>
      <protection hidden="1"/>
    </xf>
    <xf numFmtId="39" fontId="16" fillId="20" borderId="127" xfId="2" applyNumberFormat="1" applyFont="1" applyFill="1" applyBorder="1" applyAlignment="1" applyProtection="1">
      <alignment horizontal="right" vertical="center" wrapText="1"/>
      <protection hidden="1"/>
    </xf>
    <xf numFmtId="39" fontId="16" fillId="20" borderId="128" xfId="2" applyNumberFormat="1" applyFont="1" applyFill="1" applyBorder="1" applyAlignment="1" applyProtection="1">
      <alignment horizontal="right" vertical="center" wrapText="1"/>
      <protection hidden="1"/>
    </xf>
    <xf numFmtId="0" fontId="6" fillId="0" borderId="66" xfId="2" applyBorder="1" applyAlignment="1">
      <alignment horizontal="left" vertical="top" wrapText="1"/>
    </xf>
    <xf numFmtId="0" fontId="6" fillId="0" borderId="67" xfId="2" applyBorder="1" applyAlignment="1">
      <alignment horizontal="left" vertical="top" wrapText="1"/>
    </xf>
    <xf numFmtId="0" fontId="6" fillId="0" borderId="0" xfId="2" applyAlignment="1">
      <alignment horizontal="left" vertical="top" wrapText="1"/>
    </xf>
    <xf numFmtId="0" fontId="6" fillId="0" borderId="70" xfId="2" applyBorder="1" applyAlignment="1">
      <alignment horizontal="left" vertical="top" wrapText="1"/>
    </xf>
    <xf numFmtId="4" fontId="46" fillId="20" borderId="122" xfId="2" applyNumberFormat="1" applyFont="1" applyFill="1" applyBorder="1" applyAlignment="1" applyProtection="1">
      <alignment horizontal="center" vertical="center" wrapText="1"/>
      <protection locked="0"/>
    </xf>
    <xf numFmtId="4" fontId="46" fillId="20" borderId="123" xfId="2" applyNumberFormat="1" applyFont="1" applyFill="1" applyBorder="1" applyAlignment="1" applyProtection="1">
      <alignment horizontal="center" vertical="center" wrapText="1"/>
      <protection locked="0"/>
    </xf>
    <xf numFmtId="0" fontId="48" fillId="4" borderId="165" xfId="2" applyFont="1" applyFill="1" applyBorder="1" applyAlignment="1" applyProtection="1">
      <alignment horizontal="left"/>
      <protection hidden="1"/>
    </xf>
    <xf numFmtId="0" fontId="48" fillId="4" borderId="58" xfId="2" applyFont="1" applyFill="1" applyBorder="1" applyAlignment="1" applyProtection="1">
      <alignment horizontal="left"/>
      <protection hidden="1"/>
    </xf>
    <xf numFmtId="0" fontId="48" fillId="4" borderId="166" xfId="2" applyFont="1" applyFill="1" applyBorder="1" applyAlignment="1" applyProtection="1">
      <alignment horizontal="left"/>
      <protection hidden="1"/>
    </xf>
    <xf numFmtId="4" fontId="6" fillId="4" borderId="159" xfId="2" applyNumberFormat="1" applyFill="1" applyBorder="1" applyAlignment="1" applyProtection="1">
      <alignment horizontal="left"/>
      <protection hidden="1"/>
    </xf>
    <xf numFmtId="4" fontId="6" fillId="4" borderId="160" xfId="2" applyNumberFormat="1" applyFill="1" applyBorder="1" applyAlignment="1" applyProtection="1">
      <alignment horizontal="left"/>
      <protection hidden="1"/>
    </xf>
    <xf numFmtId="4" fontId="6" fillId="4" borderId="167" xfId="2" applyNumberFormat="1" applyFill="1" applyBorder="1" applyAlignment="1" applyProtection="1">
      <alignment horizontal="left"/>
      <protection hidden="1"/>
    </xf>
    <xf numFmtId="0" fontId="52" fillId="4" borderId="152" xfId="2" applyFont="1" applyFill="1" applyBorder="1" applyAlignment="1">
      <alignment horizontal="left" vertical="top" wrapText="1"/>
    </xf>
    <xf numFmtId="0" fontId="1" fillId="0" borderId="0" xfId="0" applyFont="1" applyAlignment="1">
      <alignment horizontal="justify" vertical="center" wrapText="1"/>
    </xf>
    <xf numFmtId="0" fontId="18" fillId="0" borderId="40" xfId="0" applyFont="1" applyBorder="1" applyAlignment="1">
      <alignment horizontal="left" vertical="center"/>
    </xf>
    <xf numFmtId="167" fontId="18" fillId="0" borderId="40" xfId="0" applyNumberFormat="1" applyFont="1" applyBorder="1" applyAlignment="1">
      <alignment horizontal="left" vertical="center"/>
    </xf>
    <xf numFmtId="0" fontId="22" fillId="0" borderId="0" xfId="0" applyFont="1" applyAlignment="1">
      <alignment horizontal="center"/>
    </xf>
    <xf numFmtId="0" fontId="23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0" fontId="4" fillId="3" borderId="74" xfId="4" applyFont="1" applyFill="1" applyBorder="1" applyAlignment="1" applyProtection="1">
      <alignment horizontal="center"/>
      <protection hidden="1"/>
    </xf>
    <xf numFmtId="0" fontId="4" fillId="3" borderId="20" xfId="4" applyFont="1" applyFill="1" applyBorder="1" applyAlignment="1" applyProtection="1">
      <alignment horizontal="center"/>
      <protection hidden="1"/>
    </xf>
    <xf numFmtId="0" fontId="4" fillId="3" borderId="10" xfId="4" applyFont="1" applyFill="1" applyBorder="1" applyAlignment="1" applyProtection="1">
      <alignment horizontal="center"/>
      <protection hidden="1"/>
    </xf>
    <xf numFmtId="0" fontId="4" fillId="3" borderId="11" xfId="4" applyFont="1" applyFill="1" applyBorder="1" applyAlignment="1" applyProtection="1">
      <alignment horizontal="center"/>
      <protection hidden="1"/>
    </xf>
    <xf numFmtId="0" fontId="5" fillId="3" borderId="74" xfId="4" applyFont="1" applyFill="1" applyBorder="1" applyAlignment="1" applyProtection="1">
      <alignment horizontal="center" vertical="center" wrapText="1"/>
      <protection hidden="1"/>
    </xf>
    <xf numFmtId="0" fontId="5" fillId="3" borderId="10" xfId="4" applyFont="1" applyFill="1" applyBorder="1" applyAlignment="1" applyProtection="1">
      <alignment horizontal="center" vertical="center"/>
      <protection hidden="1"/>
    </xf>
    <xf numFmtId="0" fontId="5" fillId="3" borderId="43" xfId="4" applyFont="1" applyFill="1" applyBorder="1" applyAlignment="1" applyProtection="1">
      <alignment horizontal="center" vertical="center"/>
      <protection hidden="1"/>
    </xf>
    <xf numFmtId="0" fontId="5" fillId="3" borderId="6" xfId="4" applyFont="1" applyFill="1" applyBorder="1" applyAlignment="1" applyProtection="1">
      <alignment horizontal="center" vertical="center"/>
      <protection hidden="1"/>
    </xf>
    <xf numFmtId="0" fontId="5" fillId="3" borderId="76" xfId="4" applyFont="1" applyFill="1" applyBorder="1" applyAlignment="1" applyProtection="1">
      <alignment horizontal="center" vertical="center"/>
      <protection hidden="1"/>
    </xf>
    <xf numFmtId="0" fontId="5" fillId="3" borderId="8" xfId="4" applyFont="1" applyFill="1" applyBorder="1" applyAlignment="1" applyProtection="1">
      <alignment horizontal="center" vertical="center"/>
      <protection hidden="1"/>
    </xf>
    <xf numFmtId="0" fontId="11" fillId="3" borderId="95" xfId="4" applyFont="1" applyFill="1" applyBorder="1" applyAlignment="1" applyProtection="1">
      <alignment horizontal="center" vertical="center" wrapText="1"/>
      <protection hidden="1"/>
    </xf>
    <xf numFmtId="0" fontId="11" fillId="3" borderId="89" xfId="4" applyFont="1" applyFill="1" applyBorder="1" applyAlignment="1" applyProtection="1">
      <alignment horizontal="center" vertical="center" wrapText="1"/>
      <protection hidden="1"/>
    </xf>
    <xf numFmtId="0" fontId="11" fillId="3" borderId="23" xfId="4" applyFont="1" applyFill="1" applyBorder="1" applyAlignment="1" applyProtection="1">
      <alignment horizontal="center" vertical="center" wrapText="1"/>
      <protection hidden="1"/>
    </xf>
    <xf numFmtId="0" fontId="11" fillId="3" borderId="22" xfId="4" applyFont="1" applyFill="1" applyBorder="1" applyAlignment="1" applyProtection="1">
      <alignment horizontal="center" vertical="center" wrapText="1"/>
      <protection hidden="1"/>
    </xf>
    <xf numFmtId="0" fontId="11" fillId="3" borderId="18" xfId="4" applyFont="1" applyFill="1" applyBorder="1" applyAlignment="1" applyProtection="1">
      <alignment horizontal="center" vertical="center" wrapText="1"/>
      <protection hidden="1"/>
    </xf>
    <xf numFmtId="0" fontId="11" fillId="3" borderId="19" xfId="4" applyFont="1" applyFill="1" applyBorder="1" applyAlignment="1" applyProtection="1">
      <alignment horizontal="center" vertical="center" wrapText="1"/>
      <protection hidden="1"/>
    </xf>
    <xf numFmtId="0" fontId="11" fillId="3" borderId="75" xfId="4" applyFont="1" applyFill="1" applyBorder="1" applyAlignment="1" applyProtection="1">
      <alignment horizontal="center" vertical="center" wrapText="1"/>
      <protection hidden="1"/>
    </xf>
    <xf numFmtId="0" fontId="11" fillId="3" borderId="21" xfId="4" applyFont="1" applyFill="1" applyBorder="1" applyAlignment="1" applyProtection="1">
      <alignment horizontal="center" vertical="center" wrapText="1"/>
      <protection hidden="1"/>
    </xf>
    <xf numFmtId="0" fontId="11" fillId="3" borderId="4" xfId="4" applyFont="1" applyFill="1" applyBorder="1" applyAlignment="1" applyProtection="1">
      <alignment horizontal="center" vertical="center" wrapText="1"/>
      <protection hidden="1"/>
    </xf>
    <xf numFmtId="0" fontId="11" fillId="3" borderId="81" xfId="4" applyFont="1" applyFill="1" applyBorder="1" applyAlignment="1" applyProtection="1">
      <alignment horizontal="center" vertical="center" wrapText="1"/>
      <protection hidden="1"/>
    </xf>
    <xf numFmtId="0" fontId="11" fillId="3" borderId="21" xfId="4" applyFont="1" applyFill="1" applyBorder="1" applyAlignment="1" applyProtection="1">
      <alignment horizontal="center"/>
      <protection hidden="1"/>
    </xf>
    <xf numFmtId="0" fontId="11" fillId="3" borderId="5" xfId="4" applyFont="1" applyFill="1" applyBorder="1" applyAlignment="1" applyProtection="1">
      <alignment horizontal="center"/>
      <protection hidden="1"/>
    </xf>
    <xf numFmtId="0" fontId="11" fillId="3" borderId="4" xfId="4" applyFont="1" applyFill="1" applyBorder="1" applyAlignment="1" applyProtection="1">
      <alignment horizontal="center"/>
      <protection hidden="1"/>
    </xf>
    <xf numFmtId="0" fontId="11" fillId="3" borderId="81" xfId="4" applyFont="1" applyFill="1" applyBorder="1" applyAlignment="1" applyProtection="1">
      <alignment horizontal="center"/>
      <protection hidden="1"/>
    </xf>
    <xf numFmtId="0" fontId="11" fillId="3" borderId="91" xfId="4" applyFont="1" applyFill="1" applyBorder="1" applyAlignment="1" applyProtection="1">
      <alignment horizontal="center" vertical="center" wrapText="1"/>
      <protection hidden="1"/>
    </xf>
    <xf numFmtId="0" fontId="11" fillId="3" borderId="100" xfId="4" applyFont="1" applyFill="1" applyBorder="1" applyAlignment="1" applyProtection="1">
      <alignment horizontal="center" vertical="center" wrapText="1"/>
      <protection hidden="1"/>
    </xf>
    <xf numFmtId="0" fontId="11" fillId="3" borderId="92" xfId="4" applyFont="1" applyFill="1" applyBorder="1" applyAlignment="1" applyProtection="1">
      <alignment horizontal="center" vertical="center" wrapText="1"/>
      <protection hidden="1"/>
    </xf>
    <xf numFmtId="0" fontId="11" fillId="3" borderId="93" xfId="4" applyFont="1" applyFill="1" applyBorder="1" applyAlignment="1" applyProtection="1">
      <alignment horizontal="center" vertical="center" wrapText="1"/>
      <protection hidden="1"/>
    </xf>
    <xf numFmtId="0" fontId="28" fillId="3" borderId="84" xfId="4" applyFont="1" applyFill="1" applyBorder="1" applyAlignment="1" applyProtection="1">
      <alignment horizontal="center" vertical="center"/>
      <protection hidden="1"/>
    </xf>
    <xf numFmtId="0" fontId="28" fillId="3" borderId="0" xfId="4" applyFont="1" applyFill="1" applyAlignment="1" applyProtection="1">
      <alignment horizontal="center" vertical="center"/>
      <protection hidden="1"/>
    </xf>
    <xf numFmtId="0" fontId="28" fillId="3" borderId="87" xfId="4" applyFont="1" applyFill="1" applyBorder="1" applyAlignment="1" applyProtection="1">
      <alignment horizontal="center" vertical="center"/>
      <protection hidden="1"/>
    </xf>
    <xf numFmtId="0" fontId="4" fillId="3" borderId="84" xfId="4" applyFont="1" applyFill="1" applyBorder="1" applyAlignment="1" applyProtection="1">
      <alignment horizontal="center"/>
      <protection hidden="1"/>
    </xf>
    <xf numFmtId="0" fontId="4" fillId="3" borderId="0" xfId="4" applyFont="1" applyFill="1" applyAlignment="1" applyProtection="1">
      <alignment horizontal="center"/>
      <protection hidden="1"/>
    </xf>
    <xf numFmtId="0" fontId="4" fillId="3" borderId="87" xfId="4" applyFont="1" applyFill="1" applyBorder="1" applyAlignment="1" applyProtection="1">
      <alignment horizontal="center"/>
      <protection hidden="1"/>
    </xf>
    <xf numFmtId="0" fontId="5" fillId="3" borderId="96" xfId="4" applyFont="1" applyFill="1" applyBorder="1" applyAlignment="1" applyProtection="1">
      <alignment horizontal="left" vertical="center"/>
      <protection hidden="1"/>
    </xf>
    <xf numFmtId="0" fontId="5" fillId="3" borderId="97" xfId="4" applyFont="1" applyFill="1" applyBorder="1" applyAlignment="1" applyProtection="1">
      <alignment horizontal="left" vertical="center"/>
      <protection hidden="1"/>
    </xf>
    <xf numFmtId="0" fontId="5" fillId="3" borderId="98" xfId="4" applyFont="1" applyFill="1" applyBorder="1" applyAlignment="1" applyProtection="1">
      <alignment horizontal="left" vertical="center"/>
      <protection hidden="1"/>
    </xf>
    <xf numFmtId="0" fontId="5" fillId="3" borderId="99" xfId="4" applyFont="1" applyFill="1" applyBorder="1" applyAlignment="1" applyProtection="1">
      <alignment horizontal="center" vertical="center"/>
      <protection hidden="1"/>
    </xf>
    <xf numFmtId="0" fontId="5" fillId="3" borderId="97" xfId="4" applyFont="1" applyFill="1" applyBorder="1" applyAlignment="1" applyProtection="1">
      <alignment horizontal="center" vertical="center"/>
      <protection hidden="1"/>
    </xf>
    <xf numFmtId="0" fontId="5" fillId="3" borderId="44" xfId="4" applyFont="1" applyFill="1" applyBorder="1" applyAlignment="1" applyProtection="1">
      <alignment horizontal="center" vertical="center"/>
      <protection hidden="1"/>
    </xf>
    <xf numFmtId="0" fontId="4" fillId="3" borderId="96" xfId="4" applyFont="1" applyFill="1" applyBorder="1" applyAlignment="1" applyProtection="1">
      <alignment horizontal="center"/>
      <protection hidden="1"/>
    </xf>
    <xf numFmtId="0" fontId="4" fillId="3" borderId="97" xfId="4" applyFont="1" applyFill="1" applyBorder="1" applyAlignment="1" applyProtection="1">
      <alignment horizontal="center"/>
      <protection hidden="1"/>
    </xf>
    <xf numFmtId="0" fontId="5" fillId="3" borderId="78" xfId="4" applyFont="1" applyFill="1" applyBorder="1" applyAlignment="1" applyProtection="1">
      <alignment horizontal="left"/>
      <protection hidden="1"/>
    </xf>
    <xf numFmtId="0" fontId="5" fillId="3" borderId="19" xfId="4" applyFont="1" applyFill="1" applyBorder="1" applyAlignment="1" applyProtection="1">
      <alignment horizontal="left"/>
      <protection hidden="1"/>
    </xf>
    <xf numFmtId="0" fontId="5" fillId="3" borderId="20" xfId="4" applyFont="1" applyFill="1" applyBorder="1" applyAlignment="1" applyProtection="1">
      <alignment horizontal="left"/>
      <protection hidden="1"/>
    </xf>
    <xf numFmtId="0" fontId="5" fillId="3" borderId="18" xfId="4" applyFont="1" applyFill="1" applyBorder="1" applyAlignment="1" applyProtection="1">
      <alignment horizontal="center"/>
      <protection hidden="1"/>
    </xf>
    <xf numFmtId="0" fontId="5" fillId="3" borderId="19" xfId="4" applyFont="1" applyFill="1" applyBorder="1" applyAlignment="1" applyProtection="1">
      <alignment horizontal="center"/>
      <protection hidden="1"/>
    </xf>
    <xf numFmtId="0" fontId="5" fillId="3" borderId="75" xfId="4" applyFont="1" applyFill="1" applyBorder="1" applyAlignment="1" applyProtection="1">
      <alignment horizontal="center"/>
      <protection hidden="1"/>
    </xf>
    <xf numFmtId="0" fontId="5" fillId="3" borderId="21" xfId="4" applyFont="1" applyFill="1" applyBorder="1" applyAlignment="1" applyProtection="1">
      <alignment horizontal="center"/>
      <protection hidden="1"/>
    </xf>
    <xf numFmtId="0" fontId="5" fillId="3" borderId="4" xfId="4" applyFont="1" applyFill="1" applyBorder="1" applyAlignment="1" applyProtection="1">
      <alignment horizontal="center"/>
      <protection hidden="1"/>
    </xf>
    <xf numFmtId="0" fontId="5" fillId="3" borderId="81" xfId="4" applyFont="1" applyFill="1" applyBorder="1" applyAlignment="1" applyProtection="1">
      <alignment horizontal="center"/>
      <protection hidden="1"/>
    </xf>
    <xf numFmtId="0" fontId="5" fillId="3" borderId="76" xfId="4" applyFont="1" applyFill="1" applyBorder="1" applyAlignment="1" applyProtection="1">
      <alignment horizontal="left"/>
      <protection hidden="1"/>
    </xf>
    <xf numFmtId="0" fontId="5" fillId="3" borderId="8" xfId="4" applyFont="1" applyFill="1" applyBorder="1" applyAlignment="1" applyProtection="1">
      <alignment horizontal="left"/>
      <protection hidden="1"/>
    </xf>
    <xf numFmtId="0" fontId="5" fillId="3" borderId="91" xfId="4" applyFont="1" applyFill="1" applyBorder="1" applyAlignment="1" applyProtection="1">
      <alignment horizontal="center"/>
      <protection hidden="1"/>
    </xf>
    <xf numFmtId="0" fontId="5" fillId="3" borderId="92" xfId="4" applyFont="1" applyFill="1" applyBorder="1" applyAlignment="1" applyProtection="1">
      <alignment horizontal="center"/>
      <protection hidden="1"/>
    </xf>
    <xf numFmtId="0" fontId="5" fillId="3" borderId="93" xfId="4" applyFont="1" applyFill="1" applyBorder="1" applyAlignment="1" applyProtection="1">
      <alignment horizontal="center"/>
      <protection hidden="1"/>
    </xf>
    <xf numFmtId="0" fontId="3" fillId="0" borderId="90" xfId="4" applyFont="1" applyBorder="1" applyAlignment="1" applyProtection="1">
      <alignment horizontal="center"/>
      <protection hidden="1"/>
    </xf>
    <xf numFmtId="0" fontId="3" fillId="0" borderId="85" xfId="4" applyFont="1" applyBorder="1" applyAlignment="1" applyProtection="1">
      <alignment horizontal="center"/>
      <protection hidden="1"/>
    </xf>
    <xf numFmtId="0" fontId="3" fillId="0" borderId="17" xfId="4" applyFont="1" applyBorder="1" applyAlignment="1" applyProtection="1">
      <alignment horizontal="center"/>
      <protection hidden="1"/>
    </xf>
    <xf numFmtId="0" fontId="3" fillId="0" borderId="15" xfId="4" applyFont="1" applyBorder="1" applyAlignment="1" applyProtection="1">
      <alignment horizontal="center"/>
      <protection hidden="1"/>
    </xf>
    <xf numFmtId="0" fontId="11" fillId="0" borderId="88" xfId="4" applyFont="1" applyBorder="1" applyAlignment="1" applyProtection="1">
      <alignment horizontal="center" vertical="center"/>
      <protection hidden="1"/>
    </xf>
    <xf numFmtId="0" fontId="11" fillId="0" borderId="1" xfId="4" applyFont="1" applyBorder="1" applyAlignment="1" applyProtection="1">
      <alignment horizontal="center" vertical="center"/>
      <protection hidden="1"/>
    </xf>
    <xf numFmtId="0" fontId="11" fillId="0" borderId="89" xfId="4" applyFont="1" applyBorder="1" applyAlignment="1" applyProtection="1">
      <alignment horizontal="center" vertical="center"/>
      <protection hidden="1"/>
    </xf>
    <xf numFmtId="0" fontId="11" fillId="0" borderId="84" xfId="4" applyFont="1" applyBorder="1" applyAlignment="1" applyProtection="1">
      <alignment horizontal="center" vertical="center"/>
      <protection hidden="1"/>
    </xf>
    <xf numFmtId="0" fontId="11" fillId="0" borderId="0" xfId="4" applyFont="1" applyAlignment="1" applyProtection="1">
      <alignment horizontal="center" vertical="center"/>
      <protection hidden="1"/>
    </xf>
    <xf numFmtId="0" fontId="11" fillId="0" borderId="85" xfId="4" applyFont="1" applyBorder="1" applyAlignment="1" applyProtection="1">
      <alignment horizontal="center" vertical="center"/>
      <protection hidden="1"/>
    </xf>
    <xf numFmtId="0" fontId="11" fillId="0" borderId="94" xfId="4" applyFont="1" applyBorder="1" applyAlignment="1" applyProtection="1">
      <alignment horizontal="center" vertical="center"/>
      <protection hidden="1"/>
    </xf>
    <xf numFmtId="0" fontId="11" fillId="0" borderId="42" xfId="4" applyFont="1" applyBorder="1" applyAlignment="1" applyProtection="1">
      <alignment horizontal="center" vertical="center"/>
      <protection hidden="1"/>
    </xf>
    <xf numFmtId="0" fontId="11" fillId="0" borderId="25" xfId="4" applyFont="1" applyBorder="1" applyAlignment="1" applyProtection="1">
      <alignment horizontal="center" vertical="center"/>
      <protection hidden="1"/>
    </xf>
    <xf numFmtId="0" fontId="11" fillId="0" borderId="95" xfId="4" applyFont="1" applyBorder="1" applyAlignment="1" applyProtection="1">
      <alignment horizontal="center"/>
      <protection hidden="1"/>
    </xf>
    <xf numFmtId="0" fontId="11" fillId="0" borderId="1" xfId="4" applyFont="1" applyBorder="1" applyAlignment="1" applyProtection="1">
      <alignment horizontal="center"/>
      <protection hidden="1"/>
    </xf>
    <xf numFmtId="0" fontId="11" fillId="0" borderId="89" xfId="4" applyFont="1" applyBorder="1" applyAlignment="1" applyProtection="1">
      <alignment horizontal="center"/>
      <protection hidden="1"/>
    </xf>
    <xf numFmtId="0" fontId="11" fillId="0" borderId="10" xfId="4" applyFont="1" applyBorder="1" applyAlignment="1" applyProtection="1">
      <alignment horizontal="center"/>
      <protection hidden="1"/>
    </xf>
    <xf numFmtId="0" fontId="11" fillId="0" borderId="11" xfId="4" applyFont="1" applyBorder="1" applyAlignment="1" applyProtection="1">
      <alignment horizontal="center"/>
      <protection hidden="1"/>
    </xf>
    <xf numFmtId="165" fontId="11" fillId="0" borderId="8" xfId="1" applyFont="1" applyFill="1" applyBorder="1" applyAlignment="1" applyProtection="1">
      <alignment horizontal="center"/>
      <protection hidden="1"/>
    </xf>
    <xf numFmtId="0" fontId="10" fillId="5" borderId="78" xfId="4" applyFill="1" applyBorder="1" applyAlignment="1" applyProtection="1">
      <alignment horizontal="center" vertical="center" wrapText="1"/>
      <protection hidden="1"/>
    </xf>
    <xf numFmtId="0" fontId="10" fillId="5" borderId="19" xfId="4" applyFill="1" applyBorder="1" applyAlignment="1" applyProtection="1">
      <alignment horizontal="center" vertical="center" wrapText="1"/>
      <protection hidden="1"/>
    </xf>
    <xf numFmtId="0" fontId="10" fillId="5" borderId="20" xfId="4" applyFill="1" applyBorder="1" applyAlignment="1" applyProtection="1">
      <alignment horizontal="center" vertical="center" wrapText="1"/>
      <protection hidden="1"/>
    </xf>
    <xf numFmtId="0" fontId="11" fillId="0" borderId="74" xfId="4" applyFont="1" applyBorder="1" applyAlignment="1" applyProtection="1">
      <alignment horizontal="center" vertical="center"/>
      <protection hidden="1"/>
    </xf>
    <xf numFmtId="0" fontId="11" fillId="0" borderId="20" xfId="4" applyFont="1" applyBorder="1" applyAlignment="1" applyProtection="1">
      <alignment horizontal="center" vertical="center"/>
      <protection hidden="1"/>
    </xf>
    <xf numFmtId="0" fontId="11" fillId="0" borderId="10" xfId="4" applyFont="1" applyBorder="1" applyAlignment="1" applyProtection="1">
      <alignment horizontal="center" vertical="center"/>
      <protection hidden="1"/>
    </xf>
    <xf numFmtId="0" fontId="5" fillId="0" borderId="43" xfId="4" applyFont="1" applyBorder="1" applyAlignment="1" applyProtection="1">
      <alignment horizontal="left"/>
      <protection hidden="1"/>
    </xf>
    <xf numFmtId="0" fontId="5" fillId="0" borderId="6" xfId="4" applyFont="1" applyBorder="1" applyAlignment="1" applyProtection="1">
      <alignment horizontal="left"/>
      <protection hidden="1"/>
    </xf>
    <xf numFmtId="169" fontId="4" fillId="4" borderId="21" xfId="1" applyNumberFormat="1" applyFont="1" applyFill="1" applyBorder="1" applyAlignment="1" applyProtection="1">
      <alignment horizontal="center"/>
      <protection hidden="1"/>
    </xf>
    <xf numFmtId="169" fontId="4" fillId="4" borderId="5" xfId="1" applyNumberFormat="1" applyFont="1" applyFill="1" applyBorder="1" applyAlignment="1" applyProtection="1">
      <alignment horizontal="center"/>
      <protection hidden="1"/>
    </xf>
    <xf numFmtId="3" fontId="12" fillId="3" borderId="6" xfId="4" applyNumberFormat="1" applyFont="1" applyFill="1" applyBorder="1" applyAlignment="1" applyProtection="1">
      <alignment horizontal="center" vertical="center"/>
      <protection hidden="1"/>
    </xf>
    <xf numFmtId="3" fontId="12" fillId="3" borderId="77" xfId="4" applyNumberFormat="1" applyFont="1" applyFill="1" applyBorder="1" applyAlignment="1" applyProtection="1">
      <alignment horizontal="center" vertical="center"/>
      <protection hidden="1"/>
    </xf>
    <xf numFmtId="3" fontId="13" fillId="0" borderId="6" xfId="4" applyNumberFormat="1" applyFont="1" applyBorder="1" applyAlignment="1" applyProtection="1">
      <alignment horizontal="center" vertical="center"/>
      <protection hidden="1"/>
    </xf>
    <xf numFmtId="3" fontId="13" fillId="0" borderId="77" xfId="4" applyNumberFormat="1" applyFont="1" applyBorder="1" applyAlignment="1" applyProtection="1">
      <alignment horizontal="center" vertical="center"/>
      <protection hidden="1"/>
    </xf>
    <xf numFmtId="3" fontId="10" fillId="0" borderId="7" xfId="4" applyNumberFormat="1" applyBorder="1" applyAlignment="1" applyProtection="1">
      <alignment horizontal="center" vertical="center"/>
      <protection hidden="1"/>
    </xf>
    <xf numFmtId="3" fontId="10" fillId="0" borderId="80" xfId="4" applyNumberFormat="1" applyBorder="1" applyAlignment="1" applyProtection="1">
      <alignment horizontal="center" vertical="center"/>
      <protection hidden="1"/>
    </xf>
    <xf numFmtId="0" fontId="5" fillId="0" borderId="79" xfId="4" applyFont="1" applyBorder="1" applyAlignment="1" applyProtection="1">
      <alignment horizontal="left"/>
      <protection hidden="1"/>
    </xf>
    <xf numFmtId="0" fontId="5" fillId="0" borderId="77" xfId="4" applyFont="1" applyBorder="1" applyAlignment="1" applyProtection="1">
      <alignment horizontal="left"/>
      <protection hidden="1"/>
    </xf>
    <xf numFmtId="169" fontId="4" fillId="4" borderId="21" xfId="4" applyNumberFormat="1" applyFont="1" applyFill="1" applyBorder="1" applyAlignment="1" applyProtection="1">
      <alignment horizontal="center"/>
      <protection hidden="1"/>
    </xf>
    <xf numFmtId="169" fontId="4" fillId="4" borderId="5" xfId="4" applyNumberFormat="1" applyFont="1" applyFill="1" applyBorder="1" applyAlignment="1" applyProtection="1">
      <alignment horizontal="center"/>
      <protection hidden="1"/>
    </xf>
    <xf numFmtId="0" fontId="5" fillId="0" borderId="21" xfId="4" applyFont="1" applyBorder="1" applyAlignment="1" applyProtection="1">
      <alignment horizontal="left" vertical="center"/>
      <protection hidden="1"/>
    </xf>
    <xf numFmtId="0" fontId="5" fillId="0" borderId="4" xfId="4" applyFont="1" applyBorder="1" applyAlignment="1" applyProtection="1">
      <alignment horizontal="left" vertical="center"/>
      <protection hidden="1"/>
    </xf>
    <xf numFmtId="0" fontId="5" fillId="0" borderId="5" xfId="4" applyFont="1" applyBorder="1" applyAlignment="1" applyProtection="1">
      <alignment horizontal="left" vertical="center"/>
      <protection hidden="1"/>
    </xf>
    <xf numFmtId="170" fontId="4" fillId="4" borderId="21" xfId="1" applyNumberFormat="1" applyFont="1" applyFill="1" applyBorder="1" applyAlignment="1" applyProtection="1">
      <alignment horizontal="center" vertical="center"/>
      <protection hidden="1"/>
    </xf>
    <xf numFmtId="170" fontId="4" fillId="4" borderId="5" xfId="1" applyNumberFormat="1" applyFont="1" applyFill="1" applyBorder="1" applyAlignment="1" applyProtection="1">
      <alignment horizontal="center" vertical="center"/>
      <protection hidden="1"/>
    </xf>
    <xf numFmtId="170" fontId="3" fillId="3" borderId="6" xfId="1" applyNumberFormat="1" applyFont="1" applyFill="1" applyBorder="1" applyAlignment="1" applyProtection="1">
      <alignment horizontal="center" vertical="center"/>
      <protection hidden="1"/>
    </xf>
    <xf numFmtId="0" fontId="4" fillId="0" borderId="84" xfId="4" applyFont="1" applyBorder="1" applyAlignment="1" applyProtection="1">
      <alignment horizontal="center"/>
      <protection hidden="1"/>
    </xf>
    <xf numFmtId="0" fontId="4" fillId="0" borderId="0" xfId="4" applyFont="1" applyAlignment="1" applyProtection="1">
      <alignment horizontal="center"/>
      <protection hidden="1"/>
    </xf>
    <xf numFmtId="0" fontId="4" fillId="0" borderId="87" xfId="4" applyFont="1" applyBorder="1" applyAlignment="1" applyProtection="1">
      <alignment horizontal="center"/>
      <protection hidden="1"/>
    </xf>
    <xf numFmtId="0" fontId="10" fillId="0" borderId="88" xfId="4" applyBorder="1" applyAlignment="1" applyProtection="1">
      <alignment horizontal="center"/>
      <protection hidden="1"/>
    </xf>
    <xf numFmtId="0" fontId="10" fillId="0" borderId="1" xfId="4" applyBorder="1" applyAlignment="1" applyProtection="1">
      <alignment horizontal="center"/>
      <protection hidden="1"/>
    </xf>
    <xf numFmtId="0" fontId="10" fillId="0" borderId="89" xfId="4" applyBorder="1" applyAlignment="1" applyProtection="1">
      <alignment horizontal="center"/>
      <protection hidden="1"/>
    </xf>
    <xf numFmtId="0" fontId="10" fillId="5" borderId="3" xfId="4" applyFill="1" applyBorder="1" applyAlignment="1" applyProtection="1">
      <alignment horizontal="center" vertical="center" wrapText="1"/>
      <protection hidden="1"/>
    </xf>
    <xf numFmtId="0" fontId="10" fillId="5" borderId="4" xfId="4" applyFill="1" applyBorder="1" applyAlignment="1" applyProtection="1">
      <alignment horizontal="center" vertical="center" wrapText="1"/>
      <protection hidden="1"/>
    </xf>
    <xf numFmtId="0" fontId="10" fillId="5" borderId="81" xfId="4" applyFill="1" applyBorder="1" applyAlignment="1" applyProtection="1">
      <alignment horizontal="center" vertical="center" wrapText="1"/>
      <protection hidden="1"/>
    </xf>
    <xf numFmtId="0" fontId="12" fillId="5" borderId="86" xfId="4" applyFont="1" applyFill="1" applyBorder="1" applyAlignment="1" applyProtection="1">
      <alignment horizontal="center" vertical="center" wrapText="1"/>
      <protection hidden="1"/>
    </xf>
    <xf numFmtId="0" fontId="12" fillId="5" borderId="14" xfId="4" applyFont="1" applyFill="1" applyBorder="1" applyAlignment="1" applyProtection="1">
      <alignment horizontal="center" vertical="center" wrapText="1"/>
      <protection hidden="1"/>
    </xf>
    <xf numFmtId="0" fontId="12" fillId="5" borderId="43" xfId="4" applyFont="1" applyFill="1" applyBorder="1" applyAlignment="1" applyProtection="1">
      <alignment horizontal="center" vertical="center" wrapText="1"/>
      <protection hidden="1"/>
    </xf>
    <xf numFmtId="0" fontId="12" fillId="5" borderId="6" xfId="4" applyFont="1" applyFill="1" applyBorder="1" applyAlignment="1" applyProtection="1">
      <alignment horizontal="center" vertical="center" wrapText="1"/>
      <protection hidden="1"/>
    </xf>
    <xf numFmtId="0" fontId="4" fillId="0" borderId="21" xfId="4" applyFont="1" applyBorder="1" applyAlignment="1" applyProtection="1">
      <alignment horizontal="center"/>
      <protection hidden="1"/>
    </xf>
    <xf numFmtId="0" fontId="4" fillId="0" borderId="4" xfId="4" applyFont="1" applyBorder="1" applyAlignment="1" applyProtection="1">
      <alignment horizontal="center"/>
      <protection hidden="1"/>
    </xf>
    <xf numFmtId="0" fontId="4" fillId="0" borderId="5" xfId="4" applyFont="1" applyBorder="1" applyAlignment="1" applyProtection="1">
      <alignment horizontal="center"/>
      <protection hidden="1"/>
    </xf>
    <xf numFmtId="171" fontId="4" fillId="16" borderId="3" xfId="1" applyNumberFormat="1" applyFont="1" applyFill="1" applyBorder="1" applyAlignment="1" applyProtection="1">
      <alignment horizontal="center"/>
      <protection hidden="1"/>
    </xf>
    <xf numFmtId="171" fontId="4" fillId="16" borderId="4" xfId="1" applyNumberFormat="1" applyFont="1" applyFill="1" applyBorder="1" applyAlignment="1" applyProtection="1">
      <alignment horizontal="center"/>
      <protection hidden="1"/>
    </xf>
    <xf numFmtId="171" fontId="4" fillId="16" borderId="81" xfId="1" applyNumberFormat="1" applyFont="1" applyFill="1" applyBorder="1" applyAlignment="1" applyProtection="1">
      <alignment horizontal="center"/>
      <protection hidden="1"/>
    </xf>
    <xf numFmtId="171" fontId="12" fillId="5" borderId="82" xfId="4" applyNumberFormat="1" applyFont="1" applyFill="1" applyBorder="1" applyAlignment="1" applyProtection="1">
      <alignment horizontal="right" vertical="center" wrapText="1"/>
      <protection hidden="1"/>
    </xf>
    <xf numFmtId="171" fontId="12" fillId="5" borderId="24" xfId="4" applyNumberFormat="1" applyFont="1" applyFill="1" applyBorder="1" applyAlignment="1" applyProtection="1">
      <alignment horizontal="right" vertical="center" wrapText="1"/>
      <protection hidden="1"/>
    </xf>
    <xf numFmtId="171" fontId="12" fillId="5" borderId="22" xfId="4" applyNumberFormat="1" applyFont="1" applyFill="1" applyBorder="1" applyAlignment="1" applyProtection="1">
      <alignment horizontal="right" vertical="center" wrapText="1"/>
      <protection hidden="1"/>
    </xf>
    <xf numFmtId="171" fontId="12" fillId="5" borderId="21" xfId="4" applyNumberFormat="1" applyFont="1" applyFill="1" applyBorder="1" applyAlignment="1" applyProtection="1">
      <alignment horizontal="center" vertical="center" wrapText="1"/>
      <protection hidden="1"/>
    </xf>
    <xf numFmtId="171" fontId="12" fillId="5" borderId="4" xfId="4" applyNumberFormat="1" applyFont="1" applyFill="1" applyBorder="1" applyAlignment="1" applyProtection="1">
      <alignment horizontal="center" vertical="center" wrapText="1"/>
      <protection hidden="1"/>
    </xf>
    <xf numFmtId="171" fontId="12" fillId="5" borderId="5" xfId="4" applyNumberFormat="1" applyFont="1" applyFill="1" applyBorder="1" applyAlignment="1" applyProtection="1">
      <alignment horizontal="center" vertical="center" wrapText="1"/>
      <protection hidden="1"/>
    </xf>
    <xf numFmtId="171" fontId="12" fillId="5" borderId="83" xfId="4" applyNumberFormat="1" applyFont="1" applyFill="1" applyBorder="1" applyAlignment="1" applyProtection="1">
      <alignment horizontal="center" vertical="center" wrapText="1"/>
      <protection hidden="1"/>
    </xf>
    <xf numFmtId="171" fontId="12" fillId="5" borderId="26" xfId="4" applyNumberFormat="1" applyFont="1" applyFill="1" applyBorder="1" applyAlignment="1" applyProtection="1">
      <alignment horizontal="center" vertical="center" wrapText="1"/>
      <protection hidden="1"/>
    </xf>
    <xf numFmtId="0" fontId="4" fillId="16" borderId="14" xfId="4" applyFont="1" applyFill="1" applyBorder="1" applyAlignment="1" applyProtection="1">
      <alignment horizontal="center"/>
      <protection hidden="1"/>
    </xf>
    <xf numFmtId="0" fontId="5" fillId="0" borderId="21" xfId="4" applyFont="1" applyBorder="1" applyAlignment="1" applyProtection="1">
      <alignment horizontal="center"/>
      <protection hidden="1"/>
    </xf>
    <xf numFmtId="0" fontId="5" fillId="0" borderId="4" xfId="4" applyFont="1" applyBorder="1" applyAlignment="1" applyProtection="1">
      <alignment horizontal="center"/>
      <protection hidden="1"/>
    </xf>
    <xf numFmtId="0" fontId="5" fillId="0" borderId="5" xfId="4" applyFont="1" applyBorder="1" applyAlignment="1" applyProtection="1">
      <alignment horizontal="center"/>
      <protection hidden="1"/>
    </xf>
    <xf numFmtId="0" fontId="4" fillId="0" borderId="6" xfId="4" applyFont="1" applyBorder="1" applyAlignment="1" applyProtection="1">
      <alignment horizontal="center"/>
      <protection hidden="1"/>
    </xf>
    <xf numFmtId="0" fontId="12" fillId="5" borderId="76" xfId="4" applyFont="1" applyFill="1" applyBorder="1" applyAlignment="1" applyProtection="1">
      <alignment horizontal="center" vertical="center" wrapText="1"/>
      <protection hidden="1"/>
    </xf>
    <xf numFmtId="0" fontId="12" fillId="5" borderId="8" xfId="4" applyFont="1" applyFill="1" applyBorder="1" applyAlignment="1" applyProtection="1">
      <alignment horizontal="center" vertical="center" wrapText="1"/>
      <protection hidden="1"/>
    </xf>
    <xf numFmtId="0" fontId="10" fillId="5" borderId="84" xfId="4" applyFill="1" applyBorder="1" applyAlignment="1" applyProtection="1">
      <alignment horizontal="center" vertical="center" wrapText="1"/>
      <protection hidden="1"/>
    </xf>
    <xf numFmtId="0" fontId="10" fillId="5" borderId="0" xfId="4" applyFill="1" applyAlignment="1" applyProtection="1">
      <alignment horizontal="center" vertical="center" wrapText="1"/>
      <protection hidden="1"/>
    </xf>
    <xf numFmtId="0" fontId="10" fillId="5" borderId="85" xfId="4" applyFill="1" applyBorder="1" applyAlignment="1" applyProtection="1">
      <alignment horizontal="center" vertical="center" wrapText="1"/>
      <protection hidden="1"/>
    </xf>
    <xf numFmtId="171" fontId="12" fillId="5" borderId="78" xfId="4" applyNumberFormat="1" applyFont="1" applyFill="1" applyBorder="1" applyAlignment="1" applyProtection="1">
      <alignment horizontal="right" vertical="center" wrapText="1"/>
      <protection hidden="1"/>
    </xf>
    <xf numFmtId="171" fontId="12" fillId="5" borderId="19" xfId="4" applyNumberFormat="1" applyFont="1" applyFill="1" applyBorder="1" applyAlignment="1" applyProtection="1">
      <alignment horizontal="right" vertical="center" wrapText="1"/>
      <protection hidden="1"/>
    </xf>
    <xf numFmtId="171" fontId="12" fillId="5" borderId="20" xfId="4" applyNumberFormat="1" applyFont="1" applyFill="1" applyBorder="1" applyAlignment="1" applyProtection="1">
      <alignment horizontal="right" vertical="center" wrapText="1"/>
      <protection hidden="1"/>
    </xf>
    <xf numFmtId="171" fontId="12" fillId="5" borderId="3" xfId="4" applyNumberFormat="1" applyFont="1" applyFill="1" applyBorder="1" applyAlignment="1" applyProtection="1">
      <alignment horizontal="right" vertical="center" wrapText="1"/>
      <protection hidden="1"/>
    </xf>
    <xf numFmtId="171" fontId="12" fillId="5" borderId="4" xfId="4" applyNumberFormat="1" applyFont="1" applyFill="1" applyBorder="1" applyAlignment="1" applyProtection="1">
      <alignment horizontal="right" vertical="center" wrapText="1"/>
      <protection hidden="1"/>
    </xf>
    <xf numFmtId="171" fontId="12" fillId="5" borderId="5" xfId="4" applyNumberFormat="1" applyFont="1" applyFill="1" applyBorder="1" applyAlignment="1" applyProtection="1">
      <alignment horizontal="right" vertical="center" wrapText="1"/>
      <protection hidden="1"/>
    </xf>
    <xf numFmtId="171" fontId="12" fillId="5" borderId="43" xfId="4" applyNumberFormat="1" applyFont="1" applyFill="1" applyBorder="1" applyAlignment="1" applyProtection="1">
      <alignment horizontal="center" vertical="center" wrapText="1"/>
      <protection hidden="1"/>
    </xf>
    <xf numFmtId="171" fontId="12" fillId="5" borderId="81" xfId="4" applyNumberFormat="1" applyFont="1" applyFill="1" applyBorder="1" applyAlignment="1" applyProtection="1">
      <alignment horizontal="center" vertical="center" wrapText="1"/>
      <protection hidden="1"/>
    </xf>
    <xf numFmtId="0" fontId="19" fillId="0" borderId="42" xfId="0" applyFont="1" applyBorder="1" applyAlignment="1">
      <alignment horizontal="left"/>
    </xf>
    <xf numFmtId="0" fontId="19" fillId="0" borderId="88" xfId="0" applyFont="1" applyBorder="1" applyAlignment="1">
      <alignment horizontal="center" vertical="center" wrapText="1"/>
    </xf>
    <xf numFmtId="0" fontId="19" fillId="0" borderId="82" xfId="0" applyFont="1" applyBorder="1" applyAlignment="1">
      <alignment horizontal="center" vertical="center" wrapText="1"/>
    </xf>
    <xf numFmtId="0" fontId="19" fillId="0" borderId="0" xfId="0" applyFont="1" applyAlignment="1">
      <alignment horizontal="left"/>
    </xf>
    <xf numFmtId="0" fontId="21" fillId="0" borderId="88" xfId="0" applyFont="1" applyBorder="1" applyAlignment="1">
      <alignment horizontal="center" vertical="center" wrapText="1"/>
    </xf>
    <xf numFmtId="0" fontId="21" fillId="0" borderId="82" xfId="0" applyFont="1" applyBorder="1" applyAlignment="1">
      <alignment horizontal="center" vertical="center" wrapText="1"/>
    </xf>
    <xf numFmtId="0" fontId="21" fillId="0" borderId="101" xfId="0" applyFont="1" applyBorder="1" applyAlignment="1">
      <alignment horizontal="right" vertical="center" wrapText="1"/>
    </xf>
    <xf numFmtId="0" fontId="21" fillId="0" borderId="0" xfId="0" applyFont="1" applyAlignment="1">
      <alignment horizontal="right" vertical="center" wrapText="1"/>
    </xf>
    <xf numFmtId="0" fontId="21" fillId="0" borderId="85" xfId="0" applyFont="1" applyBorder="1" applyAlignment="1">
      <alignment horizontal="right" vertical="center" wrapText="1"/>
    </xf>
    <xf numFmtId="0" fontId="21" fillId="0" borderId="45" xfId="0" applyFont="1" applyBorder="1" applyAlignment="1">
      <alignment horizontal="center" vertical="center" wrapText="1"/>
    </xf>
    <xf numFmtId="0" fontId="21" fillId="0" borderId="94" xfId="0" applyFont="1" applyBorder="1" applyAlignment="1">
      <alignment horizontal="center" vertical="center" wrapText="1"/>
    </xf>
    <xf numFmtId="0" fontId="19" fillId="0" borderId="103" xfId="0" applyFont="1" applyBorder="1" applyAlignment="1">
      <alignment horizontal="center" vertical="center" wrapText="1"/>
    </xf>
    <xf numFmtId="0" fontId="19" fillId="0" borderId="86" xfId="0" applyFont="1" applyBorder="1" applyAlignment="1">
      <alignment horizontal="center" vertical="center" wrapText="1"/>
    </xf>
    <xf numFmtId="0" fontId="19" fillId="0" borderId="97" xfId="0" applyFont="1" applyBorder="1" applyAlignment="1">
      <alignment horizontal="center" vertical="top" wrapText="1"/>
    </xf>
    <xf numFmtId="0" fontId="19" fillId="0" borderId="44" xfId="0" applyFont="1" applyBorder="1" applyAlignment="1">
      <alignment horizontal="center" vertical="top" wrapText="1"/>
    </xf>
    <xf numFmtId="0" fontId="19" fillId="0" borderId="88" xfId="0" applyFont="1" applyBorder="1" applyAlignment="1">
      <alignment horizontal="center" wrapText="1"/>
    </xf>
    <xf numFmtId="0" fontId="19" fillId="0" borderId="2" xfId="0" applyFont="1" applyBorder="1" applyAlignment="1">
      <alignment horizontal="center" wrapText="1"/>
    </xf>
    <xf numFmtId="0" fontId="19" fillId="0" borderId="94" xfId="0" applyFont="1" applyBorder="1" applyAlignment="1">
      <alignment horizontal="center" wrapText="1"/>
    </xf>
    <xf numFmtId="0" fontId="19" fillId="0" borderId="102" xfId="0" applyFont="1" applyBorder="1" applyAlignment="1">
      <alignment horizontal="center" wrapText="1"/>
    </xf>
    <xf numFmtId="0" fontId="19" fillId="0" borderId="0" xfId="0" applyFont="1" applyAlignment="1">
      <alignment horizontal="center"/>
    </xf>
    <xf numFmtId="0" fontId="19" fillId="0" borderId="42" xfId="0" applyFont="1" applyBorder="1" applyAlignment="1">
      <alignment horizontal="center"/>
    </xf>
    <xf numFmtId="0" fontId="29" fillId="0" borderId="84" xfId="0" applyFont="1" applyBorder="1" applyAlignment="1">
      <alignment horizontal="center" vertical="top" wrapText="1"/>
    </xf>
    <xf numFmtId="0" fontId="29" fillId="0" borderId="0" xfId="0" applyFont="1" applyAlignment="1">
      <alignment horizontal="center" vertical="top" wrapText="1"/>
    </xf>
    <xf numFmtId="0" fontId="19" fillId="0" borderId="77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0" fontId="19" fillId="0" borderId="84" xfId="0" applyFont="1" applyBorder="1" applyAlignment="1">
      <alignment horizontal="center" vertical="top" wrapText="1"/>
    </xf>
    <xf numFmtId="0" fontId="19" fillId="0" borderId="0" xfId="0" applyFont="1" applyAlignment="1">
      <alignment horizontal="center" vertical="top" wrapText="1"/>
    </xf>
    <xf numFmtId="0" fontId="25" fillId="0" borderId="118" xfId="2" applyNumberFormat="1" applyFont="1" applyBorder="1" applyAlignment="1" applyProtection="1">
      <alignment horizontal="center" vertical="center" wrapText="1"/>
      <protection locked="0"/>
    </xf>
    <xf numFmtId="0" fontId="25" fillId="0" borderId="125" xfId="2" applyNumberFormat="1" applyFont="1" applyBorder="1" applyAlignment="1" applyProtection="1">
      <alignment horizontal="center" vertical="center" wrapText="1"/>
      <protection locked="0"/>
    </xf>
    <xf numFmtId="0" fontId="25" fillId="0" borderId="118" xfId="2" applyFont="1" applyBorder="1" applyAlignment="1" applyProtection="1">
      <alignment horizontal="left" vertical="center" shrinkToFit="1"/>
      <protection locked="0"/>
    </xf>
    <xf numFmtId="0" fontId="25" fillId="0" borderId="125" xfId="2" applyFont="1" applyBorder="1" applyAlignment="1" applyProtection="1">
      <alignment horizontal="left" vertical="center" shrinkToFit="1"/>
      <protection locked="0"/>
    </xf>
  </cellXfs>
  <cellStyles count="8">
    <cellStyle name="Binlik Ayracı 2" xfId="1" xr:uid="{00000000-0005-0000-0000-000000000000}"/>
    <cellStyle name="Köprü 2" xfId="7" xr:uid="{0B7438C4-D3E0-479F-9825-E5EA29444FC5}"/>
    <cellStyle name="Normal" xfId="0" builtinId="0"/>
    <cellStyle name="Normal 2" xfId="2" xr:uid="{00000000-0005-0000-0000-000002000000}"/>
    <cellStyle name="Normal 3" xfId="3" xr:uid="{00000000-0005-0000-0000-000003000000}"/>
    <cellStyle name="Normal 4" xfId="4" xr:uid="{00000000-0005-0000-0000-000004000000}"/>
    <cellStyle name="Normal 5" xfId="6" xr:uid="{7079A16E-EA08-4DB3-A0FE-0AAAB5885ABB}"/>
    <cellStyle name="Virgül" xfId="5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gdb.odu.edu.tr/files/Maa&#351;%20Bor&#231;land&#305;rmas&#305;%20Pro&#287;ram&#305;%20ve%20Ekleri%20G&#252;ncelleme%2010.10.2013denem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lgi Girişi - Bordro"/>
      <sheetName val="EK-1"/>
      <sheetName val="Üst Yazı SGK"/>
      <sheetName val="Bildirim"/>
      <sheetName val="5510 Sonrası SGK"/>
      <sheetName val="Faiz Hesaplama"/>
    </sheetNames>
    <sheetDataSet>
      <sheetData sheetId="0">
        <row r="33">
          <cell r="O33">
            <v>6.0000000000000001E-3</v>
          </cell>
        </row>
        <row r="39">
          <cell r="O39">
            <v>0</v>
          </cell>
        </row>
        <row r="41">
          <cell r="M41">
            <v>20</v>
          </cell>
        </row>
        <row r="44">
          <cell r="D44">
            <v>10</v>
          </cell>
        </row>
        <row r="48">
          <cell r="M48">
            <v>103.72</v>
          </cell>
        </row>
        <row r="53">
          <cell r="L53">
            <v>481.25</v>
          </cell>
          <cell r="M53">
            <v>10</v>
          </cell>
        </row>
        <row r="54">
          <cell r="C54">
            <v>30</v>
          </cell>
          <cell r="M54">
            <v>20</v>
          </cell>
        </row>
        <row r="55">
          <cell r="C55">
            <v>0</v>
          </cell>
        </row>
        <row r="56">
          <cell r="J56" t="str">
            <v>Yararlanmıyor</v>
          </cell>
        </row>
        <row r="57">
          <cell r="C57">
            <v>41379</v>
          </cell>
          <cell r="J57" t="str">
            <v>Yapmayacak</v>
          </cell>
        </row>
        <row r="58">
          <cell r="C58">
            <v>41388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4259E6-341B-4977-96EB-AE0B190345F8}">
  <sheetPr>
    <tabColor rgb="FF00B050"/>
    <pageSetUpPr fitToPage="1"/>
  </sheetPr>
  <dimension ref="A1:T115"/>
  <sheetViews>
    <sheetView showGridLines="0" tabSelected="1" topLeftCell="A36" zoomScaleNormal="100" zoomScaleSheetLayoutView="100" zoomScalePageLayoutView="85" workbookViewId="0">
      <selection activeCell="C33" sqref="C33:D33"/>
    </sheetView>
  </sheetViews>
  <sheetFormatPr defaultRowHeight="13.7" customHeight="1"/>
  <cols>
    <col min="1" max="1" width="29.85546875" style="168" customWidth="1"/>
    <col min="2" max="2" width="14.28515625" style="168" customWidth="1"/>
    <col min="3" max="4" width="12" style="168" customWidth="1"/>
    <col min="5" max="5" width="16.85546875" style="168" customWidth="1"/>
    <col min="6" max="6" width="14.5703125" style="168" customWidth="1"/>
    <col min="7" max="7" width="11.42578125" style="168" customWidth="1"/>
    <col min="8" max="8" width="9.140625" style="168" customWidth="1"/>
    <col min="9" max="9" width="17.140625" style="4" hidden="1" customWidth="1"/>
    <col min="10" max="10" width="21.7109375" style="4" hidden="1" customWidth="1"/>
    <col min="11" max="11" width="17.42578125" style="4" hidden="1" customWidth="1"/>
    <col min="12" max="12" width="26" style="143" hidden="1" customWidth="1"/>
    <col min="13" max="13" width="8.28515625" style="168" hidden="1" customWidth="1"/>
    <col min="14" max="14" width="12.140625" style="168" hidden="1" customWidth="1"/>
    <col min="15" max="15" width="16.28515625" style="168" hidden="1" customWidth="1"/>
    <col min="16" max="19" width="9.140625" style="168" customWidth="1"/>
    <col min="20" max="20" width="11.140625" style="168" customWidth="1"/>
    <col min="21" max="21" width="10.42578125" style="168" customWidth="1"/>
    <col min="22" max="16384" width="9.140625" style="168"/>
  </cols>
  <sheetData>
    <row r="1" spans="1:20" ht="67.5" customHeight="1" thickBot="1">
      <c r="A1" s="368" t="s">
        <v>222</v>
      </c>
      <c r="B1" s="368"/>
      <c r="C1" s="368"/>
      <c r="D1" s="368"/>
      <c r="E1" s="368"/>
      <c r="F1" s="368"/>
      <c r="G1" s="368"/>
      <c r="H1" s="368"/>
      <c r="I1" s="270" t="s">
        <v>209</v>
      </c>
      <c r="J1" s="271"/>
      <c r="K1" s="271"/>
      <c r="L1" s="272"/>
      <c r="M1" s="267" t="s">
        <v>210</v>
      </c>
      <c r="N1" s="268"/>
      <c r="O1" s="269"/>
    </row>
    <row r="2" spans="1:20" ht="13.5" customHeight="1">
      <c r="A2" s="273" t="s">
        <v>99</v>
      </c>
      <c r="B2" s="274"/>
      <c r="C2" s="274"/>
      <c r="D2" s="274"/>
      <c r="E2" s="274"/>
      <c r="F2" s="274"/>
      <c r="G2" s="274"/>
      <c r="H2" s="275"/>
      <c r="I2" s="163" t="s">
        <v>174</v>
      </c>
      <c r="J2" s="163"/>
      <c r="K2" s="163"/>
      <c r="L2" s="164"/>
      <c r="M2" s="165" t="s">
        <v>200</v>
      </c>
      <c r="N2" s="169" t="s">
        <v>94</v>
      </c>
      <c r="O2" s="170" t="s">
        <v>211</v>
      </c>
    </row>
    <row r="3" spans="1:20" ht="13.5" customHeight="1" thickBot="1">
      <c r="A3" s="276"/>
      <c r="B3" s="277"/>
      <c r="C3" s="277"/>
      <c r="D3" s="277"/>
      <c r="E3" s="277"/>
      <c r="F3" s="277"/>
      <c r="G3" s="277"/>
      <c r="H3" s="278"/>
      <c r="I3" s="166">
        <f>C22+C23+C24+C25+C26+F288+C45</f>
        <v>0</v>
      </c>
      <c r="J3" s="81">
        <f>E22+E23+E24+E25+E26+E39+E45</f>
        <v>0</v>
      </c>
      <c r="K3" s="121" t="str">
        <f>IF(g_ver&lt;=I7,"15",IF(g_ver&lt;=I8,"20",IF(g_ver&lt;=I9,"27",IF(g_ver&lt;=I10,"35",IF(g_ver&lt;=I11,"40","Gelir Vergisi Hesaplanamadı")))))</f>
        <v>Gelir Vergisi Hesaplanamadı</v>
      </c>
      <c r="L3" s="138" t="s">
        <v>175</v>
      </c>
      <c r="M3" s="145">
        <v>2023</v>
      </c>
      <c r="N3" s="171">
        <v>1</v>
      </c>
      <c r="O3" s="172">
        <v>1276.02</v>
      </c>
    </row>
    <row r="4" spans="1:20" ht="13.5" customHeight="1">
      <c r="A4" s="167" t="s">
        <v>1</v>
      </c>
      <c r="B4" s="262" t="s">
        <v>98</v>
      </c>
      <c r="C4" s="263"/>
      <c r="D4" s="264" t="s">
        <v>212</v>
      </c>
      <c r="E4" s="265"/>
      <c r="F4" s="265"/>
      <c r="G4" s="265"/>
      <c r="H4" s="266"/>
      <c r="I4" s="120">
        <f>G10+C55+C57+C58+(C52-C31)+(C53-C32)</f>
        <v>0</v>
      </c>
      <c r="J4" s="81">
        <f>IF(J3&gt;0,G10+E55+E57+E58+E52-E31+E53-E32,0)</f>
        <v>0</v>
      </c>
      <c r="K4" s="82">
        <f>IF(AND(g_ver&gt;I7,g_ver&lt;I8),g_ver-I7,IF(AND(g_ver&gt;I8,g_ver&lt;I9),g_ver-I8,IF(AND(g_ver&gt;I9,g_ver&lt;I10),g_ver-I9,0)))</f>
        <v>0</v>
      </c>
      <c r="L4" s="139">
        <f>IF(AND(g_ver&gt;I7,g_ver&lt;I8),"5",IF(AND(g_ver&gt;I8,g_ver&lt;I9),"7",IF(AND(g_ver&gt;I9,g_ver&lt;I10),"8",0)))</f>
        <v>0</v>
      </c>
      <c r="M4" s="145">
        <v>2023</v>
      </c>
      <c r="N4" s="171">
        <v>2</v>
      </c>
      <c r="O4" s="172">
        <v>1276.02</v>
      </c>
    </row>
    <row r="5" spans="1:20" ht="13.5" customHeight="1">
      <c r="A5" s="152" t="s">
        <v>204</v>
      </c>
      <c r="B5" s="302">
        <f>MONTH(MÖT)</f>
        <v>4</v>
      </c>
      <c r="C5" s="302"/>
      <c r="D5" s="302"/>
      <c r="E5" s="302"/>
      <c r="F5" s="302"/>
      <c r="G5" s="302"/>
      <c r="H5" s="303"/>
      <c r="I5" s="120">
        <f>I3-I4</f>
        <v>0</v>
      </c>
      <c r="J5" s="81">
        <f>IF(J3&gt;0,J3-J4,0)</f>
        <v>0</v>
      </c>
      <c r="K5" s="81">
        <f>IF(K6&gt;0,I5-K6,)</f>
        <v>0</v>
      </c>
      <c r="L5" s="140" t="s">
        <v>177</v>
      </c>
      <c r="M5" s="145">
        <v>2023</v>
      </c>
      <c r="N5" s="171">
        <v>3</v>
      </c>
      <c r="O5" s="172">
        <v>1276.02</v>
      </c>
    </row>
    <row r="6" spans="1:20" ht="13.5" customHeight="1" thickBot="1">
      <c r="A6" s="153" t="s">
        <v>205</v>
      </c>
      <c r="B6" s="304">
        <f>YEAR(MÖT)</f>
        <v>2026</v>
      </c>
      <c r="C6" s="304"/>
      <c r="D6" s="304"/>
      <c r="E6" s="304"/>
      <c r="F6" s="304"/>
      <c r="G6" s="304"/>
      <c r="H6" s="305"/>
      <c r="I6" s="120">
        <f>(C50+G11)</f>
        <v>4211.33</v>
      </c>
      <c r="J6" s="82">
        <f>IF(J3&gt;0,ROUND(IF(K4=0,J5*K3%,IF(L4="5",K5*15%+(J5-K5)*20%,IF(L4="7",K5*20%+(J5-K5)*27%,IF(L4="8",K5*27%+(J5-K5)*35%)))),2),0)</f>
        <v>0</v>
      </c>
      <c r="K6" s="81">
        <f>IF(L4&gt;0,K4/L4*100,)</f>
        <v>0</v>
      </c>
      <c r="L6" s="140" t="s">
        <v>176</v>
      </c>
      <c r="M6" s="145">
        <v>2023</v>
      </c>
      <c r="N6" s="171">
        <v>4</v>
      </c>
      <c r="O6" s="172">
        <v>1276.02</v>
      </c>
    </row>
    <row r="7" spans="1:20" ht="13.5" customHeight="1">
      <c r="A7" s="296" t="s">
        <v>4</v>
      </c>
      <c r="B7" s="297"/>
      <c r="C7" s="297"/>
      <c r="D7" s="297"/>
      <c r="E7" s="297"/>
      <c r="F7" s="297"/>
      <c r="G7" s="297"/>
      <c r="H7" s="298"/>
      <c r="I7" s="120">
        <f>(ROUND((I5)*15%,2))</f>
        <v>0</v>
      </c>
      <c r="J7" s="82"/>
      <c r="K7" s="82"/>
      <c r="L7" s="140"/>
      <c r="M7" s="145">
        <v>2023</v>
      </c>
      <c r="N7" s="171">
        <v>5</v>
      </c>
      <c r="O7" s="172">
        <v>1276.02</v>
      </c>
    </row>
    <row r="8" spans="1:20" ht="13.5" customHeight="1" thickBot="1">
      <c r="A8" s="299"/>
      <c r="B8" s="300"/>
      <c r="C8" s="300"/>
      <c r="D8" s="300"/>
      <c r="E8" s="300"/>
      <c r="F8" s="300"/>
      <c r="G8" s="300"/>
      <c r="H8" s="301"/>
      <c r="I8" s="120">
        <f>(ROUND(I5*20%,2))</f>
        <v>0</v>
      </c>
      <c r="J8" s="82">
        <f>IF(J3&gt;0,IF(Hes.gel.ver.&lt;g_ver,Hes.gel.ver.,g_ver),0)</f>
        <v>0</v>
      </c>
      <c r="K8" s="82"/>
      <c r="L8" s="140"/>
      <c r="M8" s="145">
        <v>2023</v>
      </c>
      <c r="N8" s="171">
        <v>6</v>
      </c>
      <c r="O8" s="172">
        <v>1276.02</v>
      </c>
    </row>
    <row r="9" spans="1:20" ht="13.5" customHeight="1">
      <c r="A9" s="314" t="s">
        <v>7</v>
      </c>
      <c r="B9" s="315"/>
      <c r="C9" s="316">
        <v>1111</v>
      </c>
      <c r="D9" s="317"/>
      <c r="E9" s="258" t="s">
        <v>29</v>
      </c>
      <c r="F9" s="258"/>
      <c r="G9" s="318">
        <v>0</v>
      </c>
      <c r="H9" s="319"/>
      <c r="I9" s="120">
        <f>(ROUND(I5*27%,2))</f>
        <v>0</v>
      </c>
      <c r="J9" s="81">
        <f>IF(J3&gt;0,J8-aüit,0)</f>
        <v>0</v>
      </c>
      <c r="K9" s="81"/>
      <c r="L9" s="140"/>
      <c r="M9" s="145">
        <v>2023</v>
      </c>
      <c r="N9" s="171">
        <v>7</v>
      </c>
      <c r="O9" s="172">
        <v>1710.35</v>
      </c>
    </row>
    <row r="10" spans="1:20" ht="13.5" customHeight="1">
      <c r="A10" s="284" t="s">
        <v>8</v>
      </c>
      <c r="B10" s="285"/>
      <c r="C10" s="282" t="s">
        <v>223</v>
      </c>
      <c r="D10" s="283"/>
      <c r="E10" s="225" t="s">
        <v>31</v>
      </c>
      <c r="F10" s="225"/>
      <c r="G10" s="310">
        <v>0</v>
      </c>
      <c r="H10" s="311"/>
      <c r="I10" s="122">
        <f>(ROUND((I5)*35%,2))</f>
        <v>0</v>
      </c>
      <c r="J10" s="123">
        <f>IF(J3=0,KesGelVer,ROUND(IF(AND(GörAyrSebebi="Açığa Alınma ( 2 / 3 )",çalışılangün=0),J9,IF(çalışılmayangün=0,0,IF(çalışılmayangün=0,KesGelVer,IF(Hes.gel.ver.&gt;aüit,KesGelVer-J9,IF(Hes.gel.ver.&lt;=aüit,KesGelVer,KesGelVer))))),2))</f>
        <v>0</v>
      </c>
      <c r="K10" s="123"/>
      <c r="L10" s="141"/>
      <c r="M10" s="145">
        <v>2023</v>
      </c>
      <c r="N10" s="171">
        <v>8</v>
      </c>
      <c r="O10" s="172">
        <v>1902.62</v>
      </c>
    </row>
    <row r="11" spans="1:20" ht="13.5" customHeight="1" thickBot="1">
      <c r="A11" s="284" t="s">
        <v>11</v>
      </c>
      <c r="B11" s="285"/>
      <c r="C11" s="282" t="s">
        <v>223</v>
      </c>
      <c r="D11" s="283"/>
      <c r="E11" s="225" t="s">
        <v>199</v>
      </c>
      <c r="F11" s="225"/>
      <c r="G11" s="312" cm="1">
        <f t="array" ref="G11">INDEX(O1:O120, MATCH(1, (N1:N120=B5)*(M1:M120=B6), 0))</f>
        <v>4211.33</v>
      </c>
      <c r="H11" s="313"/>
      <c r="I11" s="122">
        <f>(ROUND((I5)*40%,2))</f>
        <v>0</v>
      </c>
      <c r="J11" s="123"/>
      <c r="K11" s="123"/>
      <c r="L11" s="141"/>
      <c r="M11" s="145">
        <v>2023</v>
      </c>
      <c r="N11" s="171">
        <v>9</v>
      </c>
      <c r="O11" s="172">
        <v>2280.46</v>
      </c>
    </row>
    <row r="12" spans="1:20" ht="13.5" customHeight="1">
      <c r="A12" s="284" t="s">
        <v>14</v>
      </c>
      <c r="B12" s="285"/>
      <c r="C12" s="282">
        <v>55</v>
      </c>
      <c r="D12" s="283"/>
      <c r="E12" s="225" t="s">
        <v>33</v>
      </c>
      <c r="F12" s="225"/>
      <c r="G12" s="306">
        <v>0</v>
      </c>
      <c r="H12" s="307"/>
      <c r="I12" s="362" t="s">
        <v>213</v>
      </c>
      <c r="J12" s="363"/>
      <c r="K12" s="363"/>
      <c r="L12" s="364"/>
      <c r="M12" s="145">
        <v>2023</v>
      </c>
      <c r="N12" s="171">
        <v>10</v>
      </c>
      <c r="O12" s="172">
        <v>2280.46</v>
      </c>
      <c r="T12"/>
    </row>
    <row r="13" spans="1:20" ht="13.5" customHeight="1" thickBot="1">
      <c r="A13" s="284" t="s">
        <v>17</v>
      </c>
      <c r="B13" s="285"/>
      <c r="C13" s="154"/>
      <c r="D13" s="154"/>
      <c r="E13" s="225" t="s">
        <v>111</v>
      </c>
      <c r="F13" s="225"/>
      <c r="G13" s="308">
        <v>0</v>
      </c>
      <c r="H13" s="309"/>
      <c r="I13" s="365" t="s">
        <v>218</v>
      </c>
      <c r="J13" s="366"/>
      <c r="K13" s="366"/>
      <c r="L13" s="367"/>
      <c r="M13" s="145">
        <v>2023</v>
      </c>
      <c r="N13" s="171">
        <v>11</v>
      </c>
      <c r="O13" s="172">
        <v>2280.46</v>
      </c>
    </row>
    <row r="14" spans="1:20" ht="13.5" customHeight="1">
      <c r="A14" s="284" t="s">
        <v>20</v>
      </c>
      <c r="B14" s="285"/>
      <c r="C14" s="154" t="s">
        <v>208</v>
      </c>
      <c r="D14" s="155">
        <v>0</v>
      </c>
      <c r="E14" s="225" t="s">
        <v>112</v>
      </c>
      <c r="F14" s="225"/>
      <c r="G14" s="288">
        <v>0</v>
      </c>
      <c r="H14" s="289"/>
      <c r="I14" s="87">
        <v>10</v>
      </c>
      <c r="J14" s="88">
        <v>2008</v>
      </c>
      <c r="K14" s="89">
        <f>J14+(I14/12)</f>
        <v>2008.8333333333333</v>
      </c>
      <c r="L14" s="279" t="s">
        <v>189</v>
      </c>
      <c r="M14" s="161">
        <v>2023</v>
      </c>
      <c r="N14" s="171">
        <v>12</v>
      </c>
      <c r="O14" s="172">
        <v>2280.46</v>
      </c>
    </row>
    <row r="15" spans="1:20" ht="13.5" customHeight="1">
      <c r="A15" s="284" t="s">
        <v>22</v>
      </c>
      <c r="B15" s="285"/>
      <c r="C15" s="158">
        <v>8</v>
      </c>
      <c r="D15" s="159">
        <v>3</v>
      </c>
      <c r="E15" s="225" t="s">
        <v>113</v>
      </c>
      <c r="F15" s="225"/>
      <c r="G15" s="286">
        <v>42839</v>
      </c>
      <c r="H15" s="287"/>
      <c r="I15" s="85">
        <f>B6</f>
        <v>2026</v>
      </c>
      <c r="J15" s="83">
        <f>B6</f>
        <v>2026</v>
      </c>
      <c r="K15" s="84"/>
      <c r="L15" s="280"/>
      <c r="M15" s="162">
        <v>2024</v>
      </c>
      <c r="N15" s="173">
        <v>1</v>
      </c>
      <c r="O15" s="174">
        <v>2550.3200000000002</v>
      </c>
    </row>
    <row r="16" spans="1:20" ht="13.5" customHeight="1">
      <c r="A16" s="284" t="s">
        <v>23</v>
      </c>
      <c r="B16" s="285"/>
      <c r="C16" s="156">
        <v>5</v>
      </c>
      <c r="D16" s="155">
        <v>1</v>
      </c>
      <c r="E16" s="225" t="s">
        <v>54</v>
      </c>
      <c r="F16" s="225"/>
      <c r="G16" s="286">
        <v>46127</v>
      </c>
      <c r="H16" s="287"/>
      <c r="I16" s="86">
        <f>C15</f>
        <v>8</v>
      </c>
      <c r="J16" s="83">
        <f>D15</f>
        <v>3</v>
      </c>
      <c r="K16" s="84"/>
      <c r="L16" s="280"/>
      <c r="M16" s="162">
        <v>2024</v>
      </c>
      <c r="N16" s="173">
        <v>2</v>
      </c>
      <c r="O16" s="174">
        <v>2550.3200000000002</v>
      </c>
    </row>
    <row r="17" spans="1:15" ht="13.5" customHeight="1">
      <c r="A17" s="284" t="s">
        <v>12</v>
      </c>
      <c r="B17" s="285"/>
      <c r="C17" s="290">
        <v>1400</v>
      </c>
      <c r="D17" s="291"/>
      <c r="E17" s="225" t="s">
        <v>55</v>
      </c>
      <c r="F17" s="225"/>
      <c r="G17" s="286">
        <v>46070</v>
      </c>
      <c r="H17" s="287"/>
      <c r="I17" s="86">
        <f>I15-I16</f>
        <v>2018</v>
      </c>
      <c r="J17" s="83">
        <f>J15-J16</f>
        <v>2023</v>
      </c>
      <c r="K17" s="84"/>
      <c r="L17" s="280"/>
      <c r="M17" s="162">
        <v>2024</v>
      </c>
      <c r="N17" s="173">
        <v>3</v>
      </c>
      <c r="O17" s="174">
        <v>2550.3200000000002</v>
      </c>
    </row>
    <row r="18" spans="1:15" ht="13.5" customHeight="1">
      <c r="A18" s="284" t="s">
        <v>110</v>
      </c>
      <c r="B18" s="285"/>
      <c r="C18" s="156">
        <v>5</v>
      </c>
      <c r="D18" s="155">
        <v>1</v>
      </c>
      <c r="E18" s="225" t="s">
        <v>97</v>
      </c>
      <c r="F18" s="225"/>
      <c r="G18" s="551" t="s">
        <v>123</v>
      </c>
      <c r="H18" s="552"/>
      <c r="I18" s="86">
        <f>MONTH(G15)</f>
        <v>4</v>
      </c>
      <c r="J18" s="83">
        <f>YEAR(G15)</f>
        <v>2017</v>
      </c>
      <c r="K18" s="84">
        <f>J18+(I18/12)</f>
        <v>2017.3333333333333</v>
      </c>
      <c r="L18" s="280"/>
      <c r="M18" s="162">
        <v>2024</v>
      </c>
      <c r="N18" s="173">
        <v>4</v>
      </c>
      <c r="O18" s="174">
        <v>2550.3200000000002</v>
      </c>
    </row>
    <row r="19" spans="1:15" ht="13.5" customHeight="1" thickBot="1">
      <c r="A19" s="284" t="s">
        <v>109</v>
      </c>
      <c r="B19" s="285"/>
      <c r="C19" s="292">
        <v>1400</v>
      </c>
      <c r="D19" s="293"/>
      <c r="E19" s="225" t="s">
        <v>162</v>
      </c>
      <c r="F19" s="225"/>
      <c r="G19" s="549" t="s">
        <v>224</v>
      </c>
      <c r="H19" s="550"/>
      <c r="I19" s="160"/>
      <c r="J19" s="157"/>
      <c r="K19" s="83" t="str">
        <f>IF(K18&lt;K14,"5434_sk","5510_sk")</f>
        <v>5510_sk</v>
      </c>
      <c r="L19" s="281"/>
      <c r="M19" s="162">
        <v>2024</v>
      </c>
      <c r="N19" s="173">
        <v>5</v>
      </c>
      <c r="O19" s="174">
        <v>2550.3200000000002</v>
      </c>
    </row>
    <row r="20" spans="1:15" s="175" customFormat="1" ht="13.5" customHeight="1" thickBot="1">
      <c r="A20" s="204" t="s">
        <v>5</v>
      </c>
      <c r="B20" s="205"/>
      <c r="C20" s="218" t="s">
        <v>161</v>
      </c>
      <c r="D20" s="205"/>
      <c r="E20" s="218" t="s">
        <v>207</v>
      </c>
      <c r="F20" s="205"/>
      <c r="G20" s="218" t="s">
        <v>36</v>
      </c>
      <c r="H20" s="220"/>
      <c r="I20" s="241" t="s">
        <v>190</v>
      </c>
      <c r="J20" s="242"/>
      <c r="K20" s="242"/>
      <c r="L20" s="243"/>
      <c r="M20" s="162">
        <v>2024</v>
      </c>
      <c r="N20" s="173">
        <v>6</v>
      </c>
      <c r="O20" s="174">
        <v>2550.3200000000002</v>
      </c>
    </row>
    <row r="21" spans="1:15" s="175" customFormat="1" ht="13.5" customHeight="1" thickTop="1" thickBot="1">
      <c r="A21" s="206"/>
      <c r="B21" s="207"/>
      <c r="C21" s="219"/>
      <c r="D21" s="207"/>
      <c r="E21" s="219"/>
      <c r="F21" s="207"/>
      <c r="G21" s="219"/>
      <c r="H21" s="221"/>
      <c r="I21" s="124">
        <f>sgk_gün-çalışmadığıgün_sgk</f>
        <v>0</v>
      </c>
      <c r="J21" s="244" t="s">
        <v>178</v>
      </c>
      <c r="K21" s="245"/>
      <c r="L21" s="246"/>
      <c r="M21" s="162">
        <v>2024</v>
      </c>
      <c r="N21" s="173">
        <v>7</v>
      </c>
      <c r="O21" s="174">
        <v>3001.06</v>
      </c>
    </row>
    <row r="22" spans="1:15" ht="13.5" customHeight="1">
      <c r="A22" s="257" t="s">
        <v>9</v>
      </c>
      <c r="B22" s="258"/>
      <c r="C22" s="295">
        <v>0</v>
      </c>
      <c r="D22" s="295"/>
      <c r="E22" s="294">
        <f t="shared" ref="E22:E27" si="0">ROUND(IF(GörAyrSebebi="Açığa Alınma ( 2 / 3 )",C22/TMAGS*çalışılangün+C22/TMAGS*çalışılmayangün/3*2,IF(TMAGS=çalışılmayangün,0,C22/TMAGS*çalışılangün)),2)</f>
        <v>0</v>
      </c>
      <c r="F22" s="294"/>
      <c r="G22" s="323">
        <f>C22-E22</f>
        <v>0</v>
      </c>
      <c r="H22" s="324"/>
      <c r="I22" s="125">
        <f>IF(GAT&lt;MÖT,sgk_gün,IF(MÖT=GAT,sgk_gün-1,(sgk_gün-1)-(GAT-MÖT)))</f>
        <v>30</v>
      </c>
      <c r="J22" s="235" t="s">
        <v>117</v>
      </c>
      <c r="K22" s="236"/>
      <c r="L22" s="237"/>
      <c r="M22" s="162">
        <v>2024</v>
      </c>
      <c r="N22" s="173">
        <v>8</v>
      </c>
      <c r="O22" s="174">
        <v>3400.42</v>
      </c>
    </row>
    <row r="23" spans="1:15" ht="13.5" customHeight="1" thickBot="1">
      <c r="A23" s="224" t="s">
        <v>15</v>
      </c>
      <c r="B23" s="225"/>
      <c r="C23" s="228">
        <v>0</v>
      </c>
      <c r="D23" s="229"/>
      <c r="E23" s="261">
        <f t="shared" si="0"/>
        <v>0</v>
      </c>
      <c r="F23" s="261"/>
      <c r="G23" s="222">
        <f t="shared" ref="G23:G47" si="1">C23-E23</f>
        <v>0</v>
      </c>
      <c r="H23" s="223"/>
      <c r="I23" s="126">
        <v>30</v>
      </c>
      <c r="J23" s="238" t="s">
        <v>179</v>
      </c>
      <c r="K23" s="239"/>
      <c r="L23" s="240"/>
      <c r="M23" s="162">
        <v>2024</v>
      </c>
      <c r="N23" s="173">
        <v>9</v>
      </c>
      <c r="O23" s="174">
        <v>3400.42</v>
      </c>
    </row>
    <row r="24" spans="1:15" ht="13.5" customHeight="1" thickTop="1">
      <c r="A24" s="224" t="s">
        <v>12</v>
      </c>
      <c r="B24" s="225"/>
      <c r="C24" s="228">
        <v>0</v>
      </c>
      <c r="D24" s="229"/>
      <c r="E24" s="261">
        <f t="shared" si="0"/>
        <v>0</v>
      </c>
      <c r="F24" s="261"/>
      <c r="G24" s="222">
        <f t="shared" si="1"/>
        <v>0</v>
      </c>
      <c r="H24" s="223"/>
      <c r="I24" s="136">
        <f>IF(GAT-MÖT&gt;TMAGS,TMAGS,IF(MÖT=GAT,1,IF(GAT&gt;MÖT,GAT-MÖT+1,0)))</f>
        <v>0</v>
      </c>
      <c r="J24" s="249" t="s">
        <v>219</v>
      </c>
      <c r="K24" s="250"/>
      <c r="L24" s="251"/>
      <c r="M24" s="146">
        <v>2024</v>
      </c>
      <c r="N24" s="173">
        <v>10</v>
      </c>
      <c r="O24" s="174">
        <v>3400.42</v>
      </c>
    </row>
    <row r="25" spans="1:15" ht="13.5" customHeight="1">
      <c r="A25" s="224" t="s">
        <v>21</v>
      </c>
      <c r="B25" s="225"/>
      <c r="C25" s="228">
        <v>0</v>
      </c>
      <c r="D25" s="229"/>
      <c r="E25" s="261">
        <f t="shared" si="0"/>
        <v>0</v>
      </c>
      <c r="F25" s="261"/>
      <c r="G25" s="222">
        <f t="shared" si="1"/>
        <v>0</v>
      </c>
      <c r="H25" s="223"/>
      <c r="I25" s="137">
        <f>TMAGS-çalışılangün</f>
        <v>30</v>
      </c>
      <c r="J25" s="252" t="s">
        <v>220</v>
      </c>
      <c r="K25" s="253"/>
      <c r="L25" s="254"/>
      <c r="M25" s="146">
        <v>2024</v>
      </c>
      <c r="N25" s="173">
        <v>11</v>
      </c>
      <c r="O25" s="174">
        <v>3400.42</v>
      </c>
    </row>
    <row r="26" spans="1:15" ht="13.5" customHeight="1" thickBot="1">
      <c r="A26" s="224" t="s">
        <v>18</v>
      </c>
      <c r="B26" s="225"/>
      <c r="C26" s="228">
        <v>0</v>
      </c>
      <c r="D26" s="229"/>
      <c r="E26" s="261">
        <f t="shared" si="0"/>
        <v>0</v>
      </c>
      <c r="F26" s="261"/>
      <c r="G26" s="222">
        <f t="shared" si="1"/>
        <v>0</v>
      </c>
      <c r="H26" s="223"/>
      <c r="I26" s="176">
        <f>DAY(DATE(YEAR(MÖT),MONTH(MÖT)+1,0))</f>
        <v>30</v>
      </c>
      <c r="J26" s="230" t="s">
        <v>221</v>
      </c>
      <c r="K26" s="231"/>
      <c r="L26" s="231"/>
      <c r="M26" s="146">
        <v>2024</v>
      </c>
      <c r="N26" s="173">
        <v>12</v>
      </c>
      <c r="O26" s="174">
        <v>3400.42</v>
      </c>
    </row>
    <row r="27" spans="1:15" ht="13.5" customHeight="1" thickTop="1">
      <c r="A27" s="224" t="s">
        <v>173</v>
      </c>
      <c r="B27" s="225"/>
      <c r="C27" s="228">
        <v>0</v>
      </c>
      <c r="D27" s="229"/>
      <c r="E27" s="261">
        <f t="shared" si="0"/>
        <v>0</v>
      </c>
      <c r="F27" s="261"/>
      <c r="G27" s="222">
        <f t="shared" si="1"/>
        <v>0</v>
      </c>
      <c r="H27" s="223"/>
      <c r="I27" s="127">
        <f>ROUND(IF(AND(GörAyrSebebi="Açığa Alınma ( 2 / 3 )",emeklilik_kanunu="5434_sk",çalışılangün&gt;0),C30,IF(AND(GörAyrSebebi="Açığa Alınma ( 2 / 3 )",emeklilik_kanunu="5434_sk",çalışılangün=0),C30/2,IF(AND(GörAyrSebebi="Açığa Alınma ( 2 / 3 )",emeklilik_kanunu="5510_sk",çalışılangün=0),C30/2,IF(AND(GörAyrSebebi="Açığa Alınma ( 2 / 3 )",emeklilik_kanunu="5510_sk",çalışılangün&gt;0),(C30/I23)*çalışılangün+C30/I23*çalışmadığıgün_sgk/2,)))),2)</f>
        <v>0</v>
      </c>
      <c r="J27" s="128">
        <f>ROUND(IF(I27&gt;0,0,IF(OR(çalışılangün=0,TMAGS=çalışmadığıgün_sgk),0,IF(AND(emeklilik_kanunu="5434_sk",Hizmet&gt;0),0,IF(emeklilik_kanunu="5434_sk",C30,C30/I23*(I23-çalışmadığıgün_sgk))))),2)</f>
        <v>0</v>
      </c>
      <c r="K27" s="129">
        <f>I27+J27</f>
        <v>0</v>
      </c>
      <c r="L27" s="232" t="s">
        <v>180</v>
      </c>
      <c r="M27" s="177">
        <v>2025</v>
      </c>
      <c r="N27" s="178">
        <v>1</v>
      </c>
      <c r="O27" s="179">
        <v>3315.7012499999996</v>
      </c>
    </row>
    <row r="28" spans="1:15" ht="12.75">
      <c r="A28" s="224" t="s">
        <v>28</v>
      </c>
      <c r="B28" s="225"/>
      <c r="C28" s="228">
        <v>0</v>
      </c>
      <c r="D28" s="229"/>
      <c r="E28" s="261">
        <f>ROUND(IF(GörAyrSebebi="Açığa Alınma ( 2 / 3 )",C28,IF(TMAGS=çalışılmayangün,0,C28)),2)</f>
        <v>0</v>
      </c>
      <c r="F28" s="261"/>
      <c r="G28" s="222">
        <f t="shared" si="1"/>
        <v>0</v>
      </c>
      <c r="H28" s="223"/>
      <c r="I28" s="130">
        <f>ROUND(IF(AND(GörAyrSebebi="Açığa Alınma ( 2 / 3 )",emeklilik_kanunu="5434_sk",çalışılangün&gt;0),C37,IF(AND(GörAyrSebebi="Açığa Alınma ( 2 / 3 )",emeklilik_kanunu="5434_sk",çalışılangün=0),C37/2,IF(AND(GörAyrSebebi="Açığa Alınma ( 2 / 3 )",emeklilik_kanunu="5510_sk",çalışılangün=0),C37/2,IF(AND(GörAyrSebebi="Açığa Alınma ( 2 / 3 )",emeklilik_kanunu="5510_sk",çalışılangün&gt;0),(C37/I23)*çalışılangün+C37/I23*çalışmadığıgün_sgk/2,)))),2)</f>
        <v>0</v>
      </c>
      <c r="J28" s="131">
        <f>ROUND(IF(I28&gt;0,0,IF(OR(çalışılangün=0,TMAGS=çalışmadığıgün_sgk),0,IF(AND(emeklilik_kanunu="5434_sk",G18="İstifa"),C37,IF(emeklilik_kanunu="5434_sk",C37,C37/I23*(I23-çalışmadığıgün_sgk))))),2)</f>
        <v>0</v>
      </c>
      <c r="K28" s="82">
        <f t="shared" ref="K28:K32" si="2">I28+J28</f>
        <v>0</v>
      </c>
      <c r="L28" s="233"/>
      <c r="M28" s="177">
        <v>2025</v>
      </c>
      <c r="N28" s="178">
        <v>2</v>
      </c>
      <c r="O28" s="179">
        <v>3315.7012499999996</v>
      </c>
    </row>
    <row r="29" spans="1:15" ht="12.75">
      <c r="A29" s="224" t="s">
        <v>30</v>
      </c>
      <c r="B29" s="225"/>
      <c r="C29" s="228">
        <v>0</v>
      </c>
      <c r="D29" s="229"/>
      <c r="E29" s="261">
        <f>ROUND(IF(GörAyrSebebi="Açığa Alınma ( 2 / 3 )",C29,IF(TMAGS=çalışılmayangün,0,C29)),2)</f>
        <v>0</v>
      </c>
      <c r="F29" s="261"/>
      <c r="G29" s="222">
        <f t="shared" si="1"/>
        <v>0</v>
      </c>
      <c r="H29" s="223"/>
      <c r="I29" s="130">
        <f>ROUND(IF(AND(GörAyrSebebi="Açığa Alınma ( 2 / 3 )",emeklilik_kanunu="5434_sk",çalışılangün&gt;0),C54,IF(AND(GörAyrSebebi="Açığa Alınma ( 2 / 3 )",emeklilik_kanunu="5434_sk",çalışılangün=0),C54/2,IF(AND(GörAyrSebebi="Açığa Alınma ( 2 / 3 )",emeklilik_kanunu="5510_sk",çalışılangün=0),C54/2,IF(AND(GörAyrSebebi="Açığa Alınma ( 2 / 3 )",emeklilik_kanunu="5510_sk",çalışılangün&gt;0),(C54/I23)*çalışılangün+C54/I23*çalışmadığıgün_sgk/2,)))),2)</f>
        <v>0</v>
      </c>
      <c r="J29" s="132">
        <f>ROUND(IF(I29&gt;0,0,IF(OR(çalışılangün=0,TMAGS=çalışmadığıgün_sgk),0,IF(emeklilik_kanunu="5434_sk",C54,C54/I23*(I23-çalışmadığıgün_sgk)))),2)</f>
        <v>0</v>
      </c>
      <c r="K29" s="81">
        <f t="shared" si="2"/>
        <v>0</v>
      </c>
      <c r="L29" s="233"/>
      <c r="M29" s="177">
        <v>2025</v>
      </c>
      <c r="N29" s="178">
        <v>3</v>
      </c>
      <c r="O29" s="179">
        <v>3315.7012499999996</v>
      </c>
    </row>
    <row r="30" spans="1:15" ht="12.75">
      <c r="A30" s="224" t="s">
        <v>38</v>
      </c>
      <c r="B30" s="225"/>
      <c r="C30" s="228">
        <v>0</v>
      </c>
      <c r="D30" s="229"/>
      <c r="E30" s="261">
        <f>K27</f>
        <v>0</v>
      </c>
      <c r="F30" s="261"/>
      <c r="G30" s="222">
        <f t="shared" si="1"/>
        <v>0</v>
      </c>
      <c r="H30" s="223"/>
      <c r="I30" s="130">
        <f>ROUND(IF(AND(GörAyrSebebi="Açığa Alınma ( 2 / 3 )",emeklilik_kanunu="5434_sk",çalışılangün&gt;0),C55,IF(AND(GörAyrSebebi="Açığa Alınma ( 2 / 3 )",emeklilik_kanunu="5434_sk",çalışılangün=0),C55/2,IF(AND(GörAyrSebebi="Açığa Alınma ( 2 / 3 )",emeklilik_kanunu="5510_sk",çalışılangün=0),C55/2,IF(AND(GörAyrSebebi="Açığa Alınma ( 2 / 3 )",emeklilik_kanunu="5510_sk",çalışılangün&gt;0),(C55/I23)*çalışılangün+C55/I23*çalışmadığıgün_sgk/2,)))),2)</f>
        <v>0</v>
      </c>
      <c r="J30" s="132">
        <f>ROUND(IF(I30&gt;0,0,IF(OR(çalışılangün=0,TMAGS=çalışmadığıgün_sgk),0,IF(emeklilik_kanunu="5434_sk",C55,C55/I23*(I23-çalışmadığıgün_sgk)))),2)</f>
        <v>0</v>
      </c>
      <c r="K30" s="82">
        <f t="shared" si="2"/>
        <v>0</v>
      </c>
      <c r="L30" s="233"/>
      <c r="M30" s="177">
        <v>2025</v>
      </c>
      <c r="N30" s="178">
        <v>4</v>
      </c>
      <c r="O30" s="179">
        <v>3315.7012499999996</v>
      </c>
    </row>
    <row r="31" spans="1:15" ht="12.75">
      <c r="A31" s="224" t="s">
        <v>26</v>
      </c>
      <c r="B31" s="225"/>
      <c r="C31" s="228">
        <v>0</v>
      </c>
      <c r="D31" s="229"/>
      <c r="E31" s="261">
        <f>ROUND(IF(TMAGS=çalışmadığıgün_sgk,0,IF(emeklilik_kanunu=0,C31,C31/I23*(I23-çalışmadığıgün_sgk))),2)</f>
        <v>0</v>
      </c>
      <c r="F31" s="261"/>
      <c r="G31" s="222">
        <f t="shared" si="1"/>
        <v>0</v>
      </c>
      <c r="H31" s="223"/>
      <c r="I31" s="130">
        <f>ROUND(IF(AND(GörAyrSebebi="Açığa Alınma ( 2 / 3 )",emeklilik_kanunu="5434_sk",çalışılangün&gt;0),C56,IF(AND(GörAyrSebebi="Açığa Alınma ( 2 / 3 )",emeklilik_kanunu="5434_sk",çalışılangün=0),C56/2,IF(AND(GörAyrSebebi="Açığa Alınma ( 2 / 3 )",emeklilik_kanunu="5510_sk",çalışılangün=0),C56/2,IF(AND(GörAyrSebebi="Açığa Alınma ( 2 / 3 )",emeklilik_kanunu="5510_sk",çalışılangün&gt;0),(C56/I23)*çalışılangün+C56/I23*çalışmadığıgün_sgk/2,)))),2)</f>
        <v>0</v>
      </c>
      <c r="J31" s="132">
        <f>ROUND(IF(I27&gt;0,0,IF(OR(çalışılangün=0,TMAGS=çalışmadığıgün_sgk),0,IF(emeklilik_kanunu="5434_sk",C56,C56/I23*(I23-çalışmadığıgün_sgk)))),2)</f>
        <v>0</v>
      </c>
      <c r="K31" s="81">
        <f>I31+J31</f>
        <v>0</v>
      </c>
      <c r="L31" s="233"/>
      <c r="M31" s="177">
        <v>2025</v>
      </c>
      <c r="N31" s="178">
        <v>5</v>
      </c>
      <c r="O31" s="179">
        <v>3315.7012499999996</v>
      </c>
    </row>
    <row r="32" spans="1:15" ht="12.75">
      <c r="A32" s="224" t="s">
        <v>24</v>
      </c>
      <c r="B32" s="225"/>
      <c r="C32" s="228">
        <v>0</v>
      </c>
      <c r="D32" s="229"/>
      <c r="E32" s="261">
        <f>ROUND(IF(TMAGS=çalışmadığıgün_sgk,0,IF(emeklilik_kanunu=0,C32,C32/I23*(I23-çalışmadığıgün_sgk))),2)</f>
        <v>0</v>
      </c>
      <c r="F32" s="261"/>
      <c r="G32" s="222">
        <f t="shared" si="1"/>
        <v>0</v>
      </c>
      <c r="H32" s="223"/>
      <c r="I32" s="130">
        <f>ROUND(IF(AND(GörAyrSebebi="Açığa Alınma ( 2 / 3 )",emeklilik_kanunu="5434_sk",çalışılangün&gt;0),C57,IF(AND(GörAyrSebebi="Açığa Alınma ( 2 / 3 )",emeklilik_kanunu="5434_sk",çalışılangün=0),C57/2,IF(AND(GörAyrSebebi="Açığa Alınma ( 2 / 3 )",emeklilik_kanunu="5510_sk",çalışılangün=0),C57/2,IF(AND(GörAyrSebebi="Açığa Alınma ( 2 / 3 )",emeklilik_kanunu="5510_sk",çalışılangün&gt;0),(C57/I23)*çalışılangün+C57/I23*çalışmadığıgün_sgk/2,)))),2)</f>
        <v>0</v>
      </c>
      <c r="J32" s="132">
        <f>ROUND(IF(I27&gt;0,0,IF(OR(çalışılangün=0,TMAGS=çalışmadığıgün_sgk),0,IF(emeklilik_kanunu="5434_sk",C57,C57/I23*(I23-çalışmadığıgün_sgk)))),2)</f>
        <v>0</v>
      </c>
      <c r="K32" s="82">
        <f t="shared" si="2"/>
        <v>0</v>
      </c>
      <c r="L32" s="233"/>
      <c r="M32" s="177">
        <v>2025</v>
      </c>
      <c r="N32" s="178">
        <v>6</v>
      </c>
      <c r="O32" s="179">
        <v>3315.7012499999996</v>
      </c>
    </row>
    <row r="33" spans="1:18" ht="13.5" thickBot="1">
      <c r="A33" s="224" t="s">
        <v>105</v>
      </c>
      <c r="B33" s="225"/>
      <c r="C33" s="228">
        <v>0</v>
      </c>
      <c r="D33" s="229"/>
      <c r="E33" s="261">
        <f>ROUND(IF(GörAyrSebebi="Açığa Alınma ( 2 / 3 )",C33/TMAGS*çalışılangün+C33/TMAGS*çalışılmayangün/3*2,IF(TMAGS=çalışılmayangün,0,C33/TMAGS*çalışılangün)),2)</f>
        <v>0</v>
      </c>
      <c r="F33" s="261"/>
      <c r="G33" s="222">
        <f t="shared" si="1"/>
        <v>0</v>
      </c>
      <c r="H33" s="223"/>
      <c r="I33" s="133"/>
      <c r="J33" s="134"/>
      <c r="K33" s="135"/>
      <c r="L33" s="234"/>
      <c r="M33" s="177">
        <v>2025</v>
      </c>
      <c r="N33" s="178">
        <v>7</v>
      </c>
      <c r="O33" s="179">
        <v>3315.7012499999996</v>
      </c>
    </row>
    <row r="34" spans="1:18" ht="13.5" customHeight="1" thickTop="1">
      <c r="A34" s="224" t="s">
        <v>45</v>
      </c>
      <c r="B34" s="225"/>
      <c r="C34" s="228">
        <v>0</v>
      </c>
      <c r="D34" s="229"/>
      <c r="E34" s="261">
        <f>ROUND(IF(GörAyrSebebi="Açığa Alınma ( 2 / 3 )",C34/TMAGS*çalışılangün+C34/TMAGS*çalışılmayangün/3*2,IF(TMAGS=çalışılmayangün,0,C34/TMAGS*çalışılangün)),2)</f>
        <v>0</v>
      </c>
      <c r="F34" s="261"/>
      <c r="G34" s="222">
        <f t="shared" si="1"/>
        <v>0</v>
      </c>
      <c r="H34" s="223"/>
      <c r="I34" s="180" t="s">
        <v>114</v>
      </c>
      <c r="J34" s="181" t="s">
        <v>116</v>
      </c>
      <c r="K34" s="182"/>
      <c r="L34" s="183"/>
      <c r="M34" s="177">
        <v>2025</v>
      </c>
      <c r="N34" s="178">
        <v>8</v>
      </c>
      <c r="O34" s="179">
        <v>4257.57</v>
      </c>
    </row>
    <row r="35" spans="1:18" ht="13.5" customHeight="1" thickBot="1">
      <c r="A35" s="224" t="s">
        <v>34</v>
      </c>
      <c r="B35" s="225"/>
      <c r="C35" s="228">
        <v>0</v>
      </c>
      <c r="D35" s="229"/>
      <c r="E35" s="261">
        <f>ROUND(IF(GörAyrSebebi="Açığa Alınma ( 2 / 3 )",C35/TMAGS*çalışılangün+C35/TMAGS*çalışılmayangün/3*2,IF(TMAGS=çalışılmayangün,0,C35/TMAGS*çalışılangün)),2)</f>
        <v>0</v>
      </c>
      <c r="F35" s="261"/>
      <c r="G35" s="222">
        <f t="shared" si="1"/>
        <v>0</v>
      </c>
      <c r="H35" s="223"/>
      <c r="I35" s="184" t="str">
        <f>IF(AND(emeklilik_kanunu="5434_sk",KYIL&gt;4,KYIL&lt;11),"Yararlanıyor"," ")</f>
        <v xml:space="preserve"> </v>
      </c>
      <c r="J35" s="185"/>
      <c r="K35" s="186"/>
      <c r="L35" s="187"/>
      <c r="M35" s="177">
        <v>2025</v>
      </c>
      <c r="N35" s="178">
        <v>9</v>
      </c>
      <c r="O35" s="179">
        <v>4420.9350000000004</v>
      </c>
    </row>
    <row r="36" spans="1:18" ht="13.5" customHeight="1" thickTop="1">
      <c r="A36" s="224" t="s">
        <v>39</v>
      </c>
      <c r="B36" s="225"/>
      <c r="C36" s="228">
        <v>0</v>
      </c>
      <c r="D36" s="229"/>
      <c r="E36" s="261">
        <f>ROUND(IF(GörAyrSebebi="Açığa Alınma ( 2 / 3 )",C36/TMAGS*çalışılangün+C36/TMAGS*çalışılmayangün/3*2,IF(TMAGS=çalışılmayangün,0,C36/TMAGS*çalışılangün)),2)</f>
        <v>0</v>
      </c>
      <c r="F36" s="261"/>
      <c r="G36" s="222">
        <f t="shared" si="1"/>
        <v>0</v>
      </c>
      <c r="H36" s="223"/>
      <c r="I36" s="188" t="s">
        <v>201</v>
      </c>
      <c r="J36" s="189" t="s">
        <v>181</v>
      </c>
      <c r="K36" s="190"/>
      <c r="L36" s="191"/>
      <c r="M36" s="177">
        <v>2025</v>
      </c>
      <c r="N36" s="178">
        <v>10</v>
      </c>
      <c r="O36" s="179">
        <v>4420.9350000000004</v>
      </c>
    </row>
    <row r="37" spans="1:18" ht="13.5" customHeight="1" thickBot="1">
      <c r="A37" s="224" t="s">
        <v>40</v>
      </c>
      <c r="B37" s="225"/>
      <c r="C37" s="228">
        <v>0</v>
      </c>
      <c r="D37" s="229"/>
      <c r="E37" s="261">
        <f>K28</f>
        <v>0</v>
      </c>
      <c r="F37" s="261"/>
      <c r="G37" s="222">
        <f t="shared" si="1"/>
        <v>0</v>
      </c>
      <c r="H37" s="223"/>
      <c r="I37" s="192" t="s">
        <v>202</v>
      </c>
      <c r="J37" s="193"/>
      <c r="K37" s="194"/>
      <c r="L37" s="195"/>
      <c r="M37" s="177">
        <v>2025</v>
      </c>
      <c r="N37" s="178">
        <v>11</v>
      </c>
      <c r="O37" s="179">
        <v>4420.9350000000004</v>
      </c>
      <c r="R37" s="168" t="s">
        <v>169</v>
      </c>
    </row>
    <row r="38" spans="1:18" ht="13.5" customHeight="1" thickTop="1">
      <c r="A38" s="224" t="s">
        <v>41</v>
      </c>
      <c r="B38" s="225"/>
      <c r="C38" s="228">
        <v>0</v>
      </c>
      <c r="D38" s="229"/>
      <c r="E38" s="261">
        <f>ROUND(IF(GörAyrSebebi="Açığa Alınma ( 2 / 3 )",C38/TMAGS*çalışılangün+C38/TMAGS*çalışılmayangün/3*2,IF(TMAGS=çalışılmayangün,0,C38/TMAGS*çalışılangün)),2)</f>
        <v>0</v>
      </c>
      <c r="F38" s="261"/>
      <c r="G38" s="222">
        <f t="shared" si="1"/>
        <v>0</v>
      </c>
      <c r="H38" s="223"/>
      <c r="I38" s="119">
        <f>KYIL</f>
        <v>3</v>
      </c>
      <c r="J38" s="119" t="s">
        <v>171</v>
      </c>
      <c r="K38" s="119">
        <f>IF(AND(Hizmetyılı&gt;4,Hizmetyılı&lt;10),Hizmetyılı,0)</f>
        <v>0</v>
      </c>
      <c r="L38" s="142"/>
      <c r="M38" s="177">
        <v>2025</v>
      </c>
      <c r="N38" s="178">
        <v>12</v>
      </c>
      <c r="O38" s="179">
        <v>4420.9350000000004</v>
      </c>
    </row>
    <row r="39" spans="1:18" ht="12.75">
      <c r="A39" s="224" t="s">
        <v>42</v>
      </c>
      <c r="B39" s="225"/>
      <c r="C39" s="228">
        <v>0</v>
      </c>
      <c r="D39" s="229"/>
      <c r="E39" s="261">
        <f>ROUND(IF(GörAyrSebebi="Açığa Alınma ( 2 / 3 )",C39/TMAGS*çalışılangün,IF(TMAGS=çalışılmayangün,0,C39/TMAGS*çalışılangün)),2)</f>
        <v>0</v>
      </c>
      <c r="F39" s="261"/>
      <c r="G39" s="222">
        <f t="shared" si="1"/>
        <v>0</v>
      </c>
      <c r="H39" s="223"/>
      <c r="I39" s="168"/>
      <c r="J39" s="168"/>
      <c r="K39" s="168"/>
      <c r="L39" s="196"/>
      <c r="M39" s="197">
        <v>2026</v>
      </c>
      <c r="N39" s="198">
        <v>1</v>
      </c>
      <c r="O39" s="199">
        <v>4211.33</v>
      </c>
    </row>
    <row r="40" spans="1:18" ht="12.75">
      <c r="A40" s="224" t="s">
        <v>43</v>
      </c>
      <c r="B40" s="225"/>
      <c r="C40" s="228">
        <v>0</v>
      </c>
      <c r="D40" s="229"/>
      <c r="E40" s="261">
        <f>ROUND(IF(GörAyrSebebi="Açığa Alınma ( 2 / 3 )",C40/TMAGS*çalışılangün+C40/TMAGS*çalışılmayangün/3*2,IF(TMAGS=çalışılmayangün,0,C40/TMAGS*çalışılangün)),2)</f>
        <v>0</v>
      </c>
      <c r="F40" s="261"/>
      <c r="G40" s="222">
        <f t="shared" si="1"/>
        <v>0</v>
      </c>
      <c r="H40" s="223"/>
      <c r="I40" s="4" t="str">
        <f>IF(emeklilik_kanunu="5434_sk","İlgili 5434 sayılı kanuna tabidir.","İlgili 5510 sayılı kanuna tabidir")</f>
        <v>İlgili 5510 sayılı kanuna tabidir</v>
      </c>
      <c r="M40" s="197">
        <v>2026</v>
      </c>
      <c r="N40" s="144">
        <v>2</v>
      </c>
      <c r="O40" s="199">
        <v>4211.33</v>
      </c>
    </row>
    <row r="41" spans="1:18" ht="12.75">
      <c r="A41" s="224" t="s">
        <v>44</v>
      </c>
      <c r="B41" s="225"/>
      <c r="C41" s="228">
        <v>0</v>
      </c>
      <c r="D41" s="229"/>
      <c r="E41" s="261">
        <f>ROUND((C41/TMAGS)*(TMAGS-GÖİEGS),2)</f>
        <v>0</v>
      </c>
      <c r="F41" s="261"/>
      <c r="G41" s="222">
        <f t="shared" si="1"/>
        <v>0</v>
      </c>
      <c r="H41" s="223"/>
      <c r="M41" s="197">
        <v>2026</v>
      </c>
      <c r="N41" s="144">
        <v>3</v>
      </c>
      <c r="O41" s="199">
        <v>4211.33</v>
      </c>
    </row>
    <row r="42" spans="1:18" ht="13.5" customHeight="1">
      <c r="A42" s="224" t="s">
        <v>170</v>
      </c>
      <c r="B42" s="225"/>
      <c r="C42" s="228">
        <v>0</v>
      </c>
      <c r="D42" s="229"/>
      <c r="E42" s="261">
        <f>ROUND(IF(GörAyrSebebi="Açığa Alınma ( 2 / 3 )",C42/TMAGS*çalışılangün+C42/TMAGS*çalışılmayangün/3*2,IF(TMAGS=çalışılmayangün,0,C42/TMAGS*çalışılangün)),2)</f>
        <v>0</v>
      </c>
      <c r="F42" s="261"/>
      <c r="G42" s="222">
        <f t="shared" si="1"/>
        <v>0</v>
      </c>
      <c r="H42" s="223"/>
      <c r="I42" s="259" t="s">
        <v>124</v>
      </c>
      <c r="J42" s="260"/>
      <c r="K42" s="5"/>
      <c r="M42" s="197">
        <v>2026</v>
      </c>
      <c r="N42" s="144">
        <v>4</v>
      </c>
      <c r="O42" s="199">
        <v>4211.33</v>
      </c>
    </row>
    <row r="43" spans="1:18" ht="13.5" customHeight="1">
      <c r="A43" s="224" t="s">
        <v>46</v>
      </c>
      <c r="B43" s="225"/>
      <c r="C43" s="228">
        <v>0</v>
      </c>
      <c r="D43" s="229"/>
      <c r="E43" s="261">
        <f>ROUND(IF(GörAyrSebebi="Açığa Alınma ( 2 / 3 )",C43/TMAGS*çalışılangün+C43/TMAGS*çalışılmayangün/3*2,IF(TMAGS=çalışılmayangün,0,C43/TMAGS*çalışılangün)),2)</f>
        <v>0</v>
      </c>
      <c r="F43" s="261"/>
      <c r="G43" s="222">
        <f t="shared" si="1"/>
        <v>0</v>
      </c>
      <c r="H43" s="223"/>
      <c r="I43" s="247" t="s">
        <v>121</v>
      </c>
      <c r="J43" s="248"/>
      <c r="K43" s="5"/>
      <c r="M43" s="197">
        <v>2026</v>
      </c>
      <c r="N43" s="144">
        <v>5</v>
      </c>
      <c r="O43" s="199">
        <v>4211.33</v>
      </c>
    </row>
    <row r="44" spans="1:18" ht="13.5" customHeight="1">
      <c r="A44" s="224" t="s">
        <v>35</v>
      </c>
      <c r="B44" s="225"/>
      <c r="C44" s="228">
        <v>0</v>
      </c>
      <c r="D44" s="229"/>
      <c r="E44" s="261">
        <f>ROUND(IF(GörAyrSebebi="Açığa Alınma ( 2 / 3 )",C44/TMAGS*çalışılangün+C44/TMAGS*çalışılmayangün/3*2,IF(TMAGS=çalışılmayangün,0,C44/TMAGS*çalışılangün)),2)</f>
        <v>0</v>
      </c>
      <c r="F44" s="261"/>
      <c r="G44" s="222">
        <f t="shared" si="1"/>
        <v>0</v>
      </c>
      <c r="H44" s="223"/>
      <c r="I44" s="247" t="s">
        <v>172</v>
      </c>
      <c r="J44" s="248"/>
      <c r="K44" s="5"/>
      <c r="M44" s="197">
        <v>2026</v>
      </c>
      <c r="N44" s="144">
        <v>6</v>
      </c>
      <c r="O44" s="199">
        <v>4211.33</v>
      </c>
    </row>
    <row r="45" spans="1:18" ht="13.5" customHeight="1">
      <c r="A45" s="224" t="s">
        <v>184</v>
      </c>
      <c r="B45" s="225"/>
      <c r="C45" s="228">
        <v>0</v>
      </c>
      <c r="D45" s="229"/>
      <c r="E45" s="261">
        <f>ROUND(IF(GörAyrSebebi="Açığa Alınma ( 2 / 3 )",C45/TMAGS*çalışılangün+C45/TMAGS*çalışılmayangün/3*2,IF(TMAGS=çalışılmayangün,0,C45/TMAGS*çalışılangün)),2)</f>
        <v>0</v>
      </c>
      <c r="F45" s="261"/>
      <c r="G45" s="222">
        <f t="shared" si="1"/>
        <v>0</v>
      </c>
      <c r="H45" s="223"/>
      <c r="I45" s="247" t="s">
        <v>120</v>
      </c>
      <c r="J45" s="248"/>
      <c r="K45" s="5"/>
      <c r="M45" s="197">
        <v>2026</v>
      </c>
      <c r="N45" s="144">
        <v>7</v>
      </c>
      <c r="O45" s="199">
        <v>4537.75</v>
      </c>
    </row>
    <row r="46" spans="1:18" ht="12.75">
      <c r="A46" s="224" t="s">
        <v>185</v>
      </c>
      <c r="B46" s="225"/>
      <c r="C46" s="228">
        <v>0</v>
      </c>
      <c r="D46" s="229"/>
      <c r="E46" s="261">
        <f>ROUND(IF(GörAyrSebebi="Açığa Alınma ( 2 / 3 )",C46/TMAGS*çalışılangün+C46/TMAGS*çalışılmayangün/3*2,IF(TMAGS=çalışılmayangün,0,C46/TMAGS*çalışılangün)),2)</f>
        <v>0</v>
      </c>
      <c r="F46" s="261"/>
      <c r="G46" s="222">
        <f t="shared" si="1"/>
        <v>0</v>
      </c>
      <c r="H46" s="223"/>
      <c r="I46" s="247" t="s">
        <v>118</v>
      </c>
      <c r="J46" s="248"/>
      <c r="M46" s="197">
        <v>2026</v>
      </c>
      <c r="N46" s="144">
        <v>8</v>
      </c>
      <c r="O46" s="199">
        <v>5615.1</v>
      </c>
    </row>
    <row r="47" spans="1:18" ht="13.5" thickBot="1">
      <c r="A47" s="226" t="s">
        <v>106</v>
      </c>
      <c r="B47" s="227"/>
      <c r="C47" s="320">
        <v>0</v>
      </c>
      <c r="D47" s="321"/>
      <c r="E47" s="322">
        <f>ROUND(IF(çalışılangün&gt;0,C47,),2)</f>
        <v>0</v>
      </c>
      <c r="F47" s="322"/>
      <c r="G47" s="325">
        <f t="shared" si="1"/>
        <v>0</v>
      </c>
      <c r="H47" s="326"/>
      <c r="I47" s="255" t="s">
        <v>122</v>
      </c>
      <c r="J47" s="256"/>
      <c r="M47" s="197">
        <v>2026</v>
      </c>
      <c r="N47" s="144">
        <v>9</v>
      </c>
      <c r="O47" s="199">
        <v>5615.1</v>
      </c>
    </row>
    <row r="48" spans="1:18" ht="13.5" customHeight="1">
      <c r="A48" s="204" t="s">
        <v>6</v>
      </c>
      <c r="B48" s="205"/>
      <c r="C48" s="208" t="s">
        <v>37</v>
      </c>
      <c r="D48" s="208"/>
      <c r="E48" s="210" t="s">
        <v>206</v>
      </c>
      <c r="F48" s="211"/>
      <c r="G48" s="214" t="s">
        <v>36</v>
      </c>
      <c r="H48" s="215"/>
      <c r="I48" s="247" t="s">
        <v>123</v>
      </c>
      <c r="J48" s="248"/>
      <c r="M48" s="197">
        <v>2026</v>
      </c>
      <c r="N48" s="144">
        <v>10</v>
      </c>
      <c r="O48" s="199">
        <v>5615.1</v>
      </c>
    </row>
    <row r="49" spans="1:15" ht="13.5" customHeight="1" thickBot="1">
      <c r="A49" s="206"/>
      <c r="B49" s="207"/>
      <c r="C49" s="209"/>
      <c r="D49" s="209"/>
      <c r="E49" s="212"/>
      <c r="F49" s="213"/>
      <c r="G49" s="216"/>
      <c r="H49" s="217"/>
      <c r="I49" s="247" t="s">
        <v>119</v>
      </c>
      <c r="J49" s="248"/>
      <c r="M49" s="197">
        <v>2026</v>
      </c>
      <c r="N49" s="144">
        <v>11</v>
      </c>
      <c r="O49" s="199">
        <v>5615.1</v>
      </c>
    </row>
    <row r="50" spans="1:15" ht="13.5" customHeight="1">
      <c r="A50" s="257" t="s">
        <v>10</v>
      </c>
      <c r="B50" s="258"/>
      <c r="C50" s="344">
        <v>0</v>
      </c>
      <c r="D50" s="344"/>
      <c r="E50" s="328">
        <f>KesGelVer-G50</f>
        <v>0</v>
      </c>
      <c r="F50" s="328"/>
      <c r="G50" s="328">
        <f>IF(J10&gt;0,J10,0)</f>
        <v>0</v>
      </c>
      <c r="H50" s="331"/>
      <c r="M50" s="197">
        <v>2026</v>
      </c>
      <c r="N50" s="144">
        <v>12</v>
      </c>
      <c r="O50" s="199">
        <v>5615.1</v>
      </c>
    </row>
    <row r="51" spans="1:15" ht="13.5" customHeight="1">
      <c r="A51" s="224" t="s">
        <v>13</v>
      </c>
      <c r="B51" s="225"/>
      <c r="C51" s="329">
        <v>0</v>
      </c>
      <c r="D51" s="329"/>
      <c r="E51" s="327">
        <f>IF(çalışılangün&gt;0,C51,0)</f>
        <v>0</v>
      </c>
      <c r="F51" s="327"/>
      <c r="G51" s="327">
        <f t="shared" ref="G51:G63" si="3">C51-E51</f>
        <v>0</v>
      </c>
      <c r="H51" s="330"/>
      <c r="M51" s="147">
        <v>2027</v>
      </c>
      <c r="N51" s="148">
        <v>1</v>
      </c>
      <c r="O51" s="149"/>
    </row>
    <row r="52" spans="1:15" ht="13.5" customHeight="1">
      <c r="A52" s="224" t="s">
        <v>107</v>
      </c>
      <c r="B52" s="225"/>
      <c r="C52" s="329">
        <v>0</v>
      </c>
      <c r="D52" s="329"/>
      <c r="E52" s="327">
        <f>ROUND(IF(TMAGS&gt;çalışılmayangün,C52,0),2)</f>
        <v>0</v>
      </c>
      <c r="F52" s="327"/>
      <c r="G52" s="327">
        <f t="shared" si="3"/>
        <v>0</v>
      </c>
      <c r="H52" s="330"/>
      <c r="M52" s="147">
        <v>2027</v>
      </c>
      <c r="N52" s="148">
        <v>2</v>
      </c>
      <c r="O52" s="149"/>
    </row>
    <row r="53" spans="1:15" ht="13.5" customHeight="1">
      <c r="A53" s="224" t="s">
        <v>108</v>
      </c>
      <c r="B53" s="225"/>
      <c r="C53" s="329">
        <v>0</v>
      </c>
      <c r="D53" s="329"/>
      <c r="E53" s="327">
        <f>ROUND(IF(TMAGS&gt;çalışılmayangün,C53,0),2)</f>
        <v>0</v>
      </c>
      <c r="F53" s="327"/>
      <c r="G53" s="327">
        <f t="shared" si="3"/>
        <v>0</v>
      </c>
      <c r="H53" s="330"/>
      <c r="M53" s="147">
        <v>2027</v>
      </c>
      <c r="N53" s="148">
        <v>3</v>
      </c>
      <c r="O53" s="149"/>
    </row>
    <row r="54" spans="1:15" ht="13.5" customHeight="1">
      <c r="A54" s="224" t="s">
        <v>16</v>
      </c>
      <c r="B54" s="225"/>
      <c r="C54" s="329">
        <v>0</v>
      </c>
      <c r="D54" s="329"/>
      <c r="E54" s="327">
        <f>K29</f>
        <v>0</v>
      </c>
      <c r="F54" s="327"/>
      <c r="G54" s="327">
        <f>C54-E54</f>
        <v>0</v>
      </c>
      <c r="H54" s="330"/>
      <c r="M54" s="147">
        <v>2027</v>
      </c>
      <c r="N54" s="148">
        <v>4</v>
      </c>
      <c r="O54" s="149"/>
    </row>
    <row r="55" spans="1:15" ht="13.5" customHeight="1">
      <c r="A55" s="224" t="s">
        <v>19</v>
      </c>
      <c r="B55" s="225"/>
      <c r="C55" s="329">
        <v>0</v>
      </c>
      <c r="D55" s="329"/>
      <c r="E55" s="327">
        <f>K30</f>
        <v>0</v>
      </c>
      <c r="F55" s="327"/>
      <c r="G55" s="327">
        <f t="shared" si="3"/>
        <v>0</v>
      </c>
      <c r="H55" s="330"/>
      <c r="M55" s="147">
        <v>2027</v>
      </c>
      <c r="N55" s="148">
        <v>5</v>
      </c>
      <c r="O55" s="149"/>
    </row>
    <row r="56" spans="1:15" ht="13.5" customHeight="1">
      <c r="A56" s="224" t="s">
        <v>25</v>
      </c>
      <c r="B56" s="225"/>
      <c r="C56" s="329">
        <v>0</v>
      </c>
      <c r="D56" s="329"/>
      <c r="E56" s="327">
        <f>K31</f>
        <v>0</v>
      </c>
      <c r="F56" s="327"/>
      <c r="G56" s="327">
        <f t="shared" si="3"/>
        <v>0</v>
      </c>
      <c r="H56" s="330"/>
      <c r="M56" s="147">
        <v>2027</v>
      </c>
      <c r="N56" s="148">
        <v>6</v>
      </c>
      <c r="O56" s="149"/>
    </row>
    <row r="57" spans="1:15" ht="13.5" customHeight="1">
      <c r="A57" s="224" t="s">
        <v>27</v>
      </c>
      <c r="B57" s="225"/>
      <c r="C57" s="329">
        <v>0</v>
      </c>
      <c r="D57" s="329"/>
      <c r="E57" s="327">
        <f>K32</f>
        <v>0</v>
      </c>
      <c r="F57" s="327"/>
      <c r="G57" s="327">
        <f t="shared" si="3"/>
        <v>0</v>
      </c>
      <c r="H57" s="330"/>
      <c r="M57" s="147">
        <v>2027</v>
      </c>
      <c r="N57" s="148">
        <v>7</v>
      </c>
      <c r="O57" s="149"/>
    </row>
    <row r="58" spans="1:15" ht="13.5" customHeight="1">
      <c r="A58" s="224" t="s">
        <v>50</v>
      </c>
      <c r="B58" s="225"/>
      <c r="C58" s="329">
        <v>0</v>
      </c>
      <c r="D58" s="329"/>
      <c r="E58" s="327">
        <f t="shared" ref="E58:E63" si="4">C58</f>
        <v>0</v>
      </c>
      <c r="F58" s="327"/>
      <c r="G58" s="327">
        <f t="shared" si="3"/>
        <v>0</v>
      </c>
      <c r="H58" s="330"/>
      <c r="M58" s="147">
        <v>2027</v>
      </c>
      <c r="N58" s="148">
        <v>8</v>
      </c>
      <c r="O58" s="149"/>
    </row>
    <row r="59" spans="1:15" ht="13.5" customHeight="1">
      <c r="A59" s="224" t="s">
        <v>47</v>
      </c>
      <c r="B59" s="225"/>
      <c r="C59" s="329">
        <v>0</v>
      </c>
      <c r="D59" s="329"/>
      <c r="E59" s="327">
        <f t="shared" si="4"/>
        <v>0</v>
      </c>
      <c r="F59" s="327"/>
      <c r="G59" s="327">
        <f t="shared" si="3"/>
        <v>0</v>
      </c>
      <c r="H59" s="330"/>
      <c r="M59" s="147">
        <v>2027</v>
      </c>
      <c r="N59" s="148">
        <v>9</v>
      </c>
      <c r="O59" s="149"/>
    </row>
    <row r="60" spans="1:15" ht="13.5" customHeight="1">
      <c r="A60" s="224" t="s">
        <v>49</v>
      </c>
      <c r="B60" s="225"/>
      <c r="C60" s="329">
        <v>0</v>
      </c>
      <c r="D60" s="329"/>
      <c r="E60" s="327">
        <f t="shared" si="4"/>
        <v>0</v>
      </c>
      <c r="F60" s="327"/>
      <c r="G60" s="327">
        <f t="shared" si="3"/>
        <v>0</v>
      </c>
      <c r="H60" s="330"/>
      <c r="M60" s="147">
        <v>2027</v>
      </c>
      <c r="N60" s="148">
        <v>10</v>
      </c>
      <c r="O60" s="149"/>
    </row>
    <row r="61" spans="1:15" ht="13.5" customHeight="1">
      <c r="A61" s="224" t="s">
        <v>48</v>
      </c>
      <c r="B61" s="225"/>
      <c r="C61" s="329">
        <v>0</v>
      </c>
      <c r="D61" s="329"/>
      <c r="E61" s="327">
        <f t="shared" si="4"/>
        <v>0</v>
      </c>
      <c r="F61" s="327"/>
      <c r="G61" s="327">
        <f t="shared" si="3"/>
        <v>0</v>
      </c>
      <c r="H61" s="330"/>
      <c r="M61" s="147">
        <v>2027</v>
      </c>
      <c r="N61" s="148">
        <v>11</v>
      </c>
      <c r="O61" s="149"/>
    </row>
    <row r="62" spans="1:15" ht="13.5" customHeight="1" thickBot="1">
      <c r="A62" s="224" t="s">
        <v>183</v>
      </c>
      <c r="B62" s="225"/>
      <c r="C62" s="329">
        <v>0</v>
      </c>
      <c r="D62" s="329"/>
      <c r="E62" s="327">
        <f t="shared" si="4"/>
        <v>0</v>
      </c>
      <c r="F62" s="327"/>
      <c r="G62" s="327">
        <f t="shared" si="3"/>
        <v>0</v>
      </c>
      <c r="H62" s="330"/>
      <c r="M62" s="147">
        <v>2027</v>
      </c>
      <c r="N62" s="150">
        <v>12</v>
      </c>
      <c r="O62" s="151"/>
    </row>
    <row r="63" spans="1:15" ht="13.5" customHeight="1">
      <c r="A63" s="224" t="s">
        <v>51</v>
      </c>
      <c r="B63" s="225"/>
      <c r="C63" s="329">
        <v>0</v>
      </c>
      <c r="D63" s="329"/>
      <c r="E63" s="327">
        <f t="shared" si="4"/>
        <v>0</v>
      </c>
      <c r="F63" s="327"/>
      <c r="G63" s="327">
        <f t="shared" si="3"/>
        <v>0</v>
      </c>
      <c r="H63" s="330"/>
      <c r="L63" s="196"/>
    </row>
    <row r="64" spans="1:15" ht="15.75" customHeight="1" thickBot="1">
      <c r="A64" s="201" t="s">
        <v>214</v>
      </c>
      <c r="B64" s="202"/>
      <c r="C64" s="202"/>
      <c r="D64" s="202"/>
      <c r="E64" s="202"/>
      <c r="F64" s="203"/>
      <c r="G64" s="342">
        <f>ROUNDUP(IF(sgk_gss_iadesi="Var",(GSS_Devlet/7.5/sgk_gün*çalışmadığıgün_sgk*12)*-1,0),2)</f>
        <v>0</v>
      </c>
      <c r="H64" s="343"/>
      <c r="L64" s="196"/>
    </row>
    <row r="65" spans="1:12" ht="15" customHeight="1">
      <c r="A65" s="336" t="s">
        <v>2</v>
      </c>
      <c r="B65" s="337"/>
      <c r="C65" s="338">
        <f>SUM(C22:D47)</f>
        <v>0</v>
      </c>
      <c r="D65" s="338"/>
      <c r="E65" s="339">
        <f>SUM(E22:F47)</f>
        <v>0</v>
      </c>
      <c r="F65" s="339"/>
      <c r="G65" s="340">
        <f>SUM(G22:H47)+G64</f>
        <v>0</v>
      </c>
      <c r="H65" s="341"/>
      <c r="L65" s="196"/>
    </row>
    <row r="66" spans="1:12" ht="15.75">
      <c r="A66" s="345" t="s">
        <v>3</v>
      </c>
      <c r="B66" s="346"/>
      <c r="C66" s="334">
        <f>SUM(C50:D63)</f>
        <v>0</v>
      </c>
      <c r="D66" s="334"/>
      <c r="E66" s="351">
        <f>SUM(E50:F63)</f>
        <v>0</v>
      </c>
      <c r="F66" s="351"/>
      <c r="G66" s="352">
        <f>SUM(G50:H64)</f>
        <v>0</v>
      </c>
      <c r="H66" s="353"/>
      <c r="L66" s="196"/>
    </row>
    <row r="67" spans="1:12" ht="15.75" customHeight="1" thickBot="1">
      <c r="A67" s="347" t="s">
        <v>32</v>
      </c>
      <c r="B67" s="348"/>
      <c r="C67" s="349">
        <f>C65-C66</f>
        <v>0</v>
      </c>
      <c r="D67" s="349"/>
      <c r="E67" s="349">
        <f>E65-E66</f>
        <v>0</v>
      </c>
      <c r="F67" s="349"/>
      <c r="G67" s="354">
        <f>G65-G66</f>
        <v>0</v>
      </c>
      <c r="H67" s="355"/>
      <c r="L67" s="196"/>
    </row>
    <row r="68" spans="1:12" ht="15.75">
      <c r="A68" s="356" t="s">
        <v>216</v>
      </c>
      <c r="B68" s="356"/>
      <c r="C68" s="356"/>
      <c r="D68" s="357"/>
      <c r="E68" s="336" t="s">
        <v>115</v>
      </c>
      <c r="F68" s="337"/>
      <c r="G68" s="360" t="s">
        <v>114</v>
      </c>
      <c r="H68" s="361"/>
      <c r="L68" s="196"/>
    </row>
    <row r="69" spans="1:12" ht="15.75">
      <c r="A69" s="358"/>
      <c r="B69" s="358"/>
      <c r="C69" s="358"/>
      <c r="D69" s="359"/>
      <c r="E69" s="345" t="s">
        <v>203</v>
      </c>
      <c r="F69" s="346"/>
      <c r="G69" s="332" t="s">
        <v>201</v>
      </c>
      <c r="H69" s="333"/>
      <c r="L69" s="196"/>
    </row>
    <row r="70" spans="1:12" ht="15.75">
      <c r="A70" s="358"/>
      <c r="B70" s="358"/>
      <c r="C70" s="358"/>
      <c r="D70" s="359"/>
      <c r="E70" s="345" t="s">
        <v>52</v>
      </c>
      <c r="F70" s="346"/>
      <c r="G70" s="334">
        <f>fark</f>
        <v>0</v>
      </c>
      <c r="H70" s="335"/>
      <c r="L70" s="196"/>
    </row>
    <row r="71" spans="1:12" ht="15.75">
      <c r="A71" s="358"/>
      <c r="B71" s="358"/>
      <c r="C71" s="358"/>
      <c r="D71" s="359"/>
      <c r="E71" s="345" t="s">
        <v>186</v>
      </c>
      <c r="F71" s="346"/>
      <c r="G71" s="334">
        <f>G50+G51</f>
        <v>0</v>
      </c>
      <c r="H71" s="335"/>
      <c r="L71" s="196"/>
    </row>
    <row r="72" spans="1:12" ht="15.75">
      <c r="A72" s="358"/>
      <c r="B72" s="358"/>
      <c r="C72" s="358"/>
      <c r="D72" s="359"/>
      <c r="E72" s="345" t="s">
        <v>187</v>
      </c>
      <c r="F72" s="346"/>
      <c r="G72" s="334">
        <f>G52+G53+G54++G55+G56+G57+G64</f>
        <v>0</v>
      </c>
      <c r="H72" s="335"/>
      <c r="L72" s="196"/>
    </row>
    <row r="73" spans="1:12" ht="15.75" customHeight="1">
      <c r="A73" s="358"/>
      <c r="B73" s="358"/>
      <c r="C73" s="358"/>
      <c r="D73" s="359"/>
      <c r="E73" s="345" t="s">
        <v>188</v>
      </c>
      <c r="F73" s="346"/>
      <c r="G73" s="334">
        <f>G58+G59+G60+G61+G62+G63</f>
        <v>0</v>
      </c>
      <c r="H73" s="335"/>
      <c r="L73" s="196"/>
    </row>
    <row r="74" spans="1:12" ht="16.5" thickBot="1">
      <c r="A74" s="358"/>
      <c r="B74" s="358"/>
      <c r="C74" s="358"/>
      <c r="D74" s="359"/>
      <c r="E74" s="347" t="s">
        <v>53</v>
      </c>
      <c r="F74" s="348"/>
      <c r="G74" s="349">
        <f>G70-G71-G72-G73</f>
        <v>0</v>
      </c>
      <c r="H74" s="350"/>
      <c r="L74" s="196"/>
    </row>
    <row r="75" spans="1:12" ht="12.75">
      <c r="L75" s="196"/>
    </row>
    <row r="76" spans="1:12" ht="12.75">
      <c r="L76" s="196"/>
    </row>
    <row r="77" spans="1:12" ht="12.75">
      <c r="L77" s="196"/>
    </row>
    <row r="78" spans="1:12" ht="12.75">
      <c r="L78" s="196"/>
    </row>
    <row r="79" spans="1:12" ht="12.75">
      <c r="L79" s="196"/>
    </row>
    <row r="80" spans="1:12" ht="12.75">
      <c r="L80" s="196"/>
    </row>
    <row r="81" spans="12:12" ht="12.75">
      <c r="L81" s="196"/>
    </row>
    <row r="82" spans="12:12" ht="12.75">
      <c r="L82" s="196"/>
    </row>
    <row r="83" spans="12:12" ht="12.75">
      <c r="L83" s="196"/>
    </row>
    <row r="84" spans="12:12" ht="12.75">
      <c r="L84" s="196"/>
    </row>
    <row r="85" spans="12:12" ht="12.75">
      <c r="L85" s="196"/>
    </row>
    <row r="86" spans="12:12" ht="12.75">
      <c r="L86" s="196"/>
    </row>
    <row r="87" spans="12:12" ht="12.75">
      <c r="L87" s="196"/>
    </row>
    <row r="88" spans="12:12" ht="12.75">
      <c r="L88" s="196"/>
    </row>
    <row r="89" spans="12:12" ht="12.75"/>
    <row r="90" spans="12:12" ht="12.75"/>
    <row r="91" spans="12:12" ht="12.75"/>
    <row r="92" spans="12:12" ht="12.75"/>
    <row r="93" spans="12:12" ht="12.75"/>
    <row r="94" spans="12:12" ht="12.75"/>
    <row r="95" spans="12:12" ht="12.75"/>
    <row r="96" spans="12:12" ht="12.75"/>
    <row r="97" ht="12.75"/>
    <row r="98" ht="12.75"/>
    <row r="99" ht="12.75"/>
    <row r="100" ht="12.75"/>
    <row r="101" ht="12.75"/>
    <row r="102" ht="12.75"/>
    <row r="103" ht="12.75"/>
    <row r="114" spans="1:1" ht="13.7" customHeight="1">
      <c r="A114" s="168" t="s">
        <v>182</v>
      </c>
    </row>
    <row r="115" spans="1:1" ht="13.7" customHeight="1">
      <c r="A115" s="200" t="s">
        <v>198</v>
      </c>
    </row>
  </sheetData>
  <sheetProtection sheet="1" selectLockedCells="1"/>
  <mergeCells count="264">
    <mergeCell ref="I12:L12"/>
    <mergeCell ref="I13:L13"/>
    <mergeCell ref="G71:H71"/>
    <mergeCell ref="G72:H72"/>
    <mergeCell ref="A1:H1"/>
    <mergeCell ref="G19:H19"/>
    <mergeCell ref="E19:F19"/>
    <mergeCell ref="A61:B61"/>
    <mergeCell ref="A62:B62"/>
    <mergeCell ref="E63:F63"/>
    <mergeCell ref="A50:B50"/>
    <mergeCell ref="A51:B51"/>
    <mergeCell ref="A52:B52"/>
    <mergeCell ref="A53:B53"/>
    <mergeCell ref="A54:B54"/>
    <mergeCell ref="A55:B55"/>
    <mergeCell ref="A56:B56"/>
    <mergeCell ref="E57:F57"/>
    <mergeCell ref="E58:F58"/>
    <mergeCell ref="E59:F59"/>
    <mergeCell ref="E60:F60"/>
    <mergeCell ref="A63:B63"/>
    <mergeCell ref="A57:B57"/>
    <mergeCell ref="A58:B58"/>
    <mergeCell ref="E73:F73"/>
    <mergeCell ref="E74:F74"/>
    <mergeCell ref="G73:H73"/>
    <mergeCell ref="G74:H74"/>
    <mergeCell ref="A66:B66"/>
    <mergeCell ref="C66:D66"/>
    <mergeCell ref="E66:F66"/>
    <mergeCell ref="G66:H66"/>
    <mergeCell ref="A67:B67"/>
    <mergeCell ref="C67:D67"/>
    <mergeCell ref="E67:F67"/>
    <mergeCell ref="G67:H67"/>
    <mergeCell ref="A68:D74"/>
    <mergeCell ref="E68:F68"/>
    <mergeCell ref="E69:F69"/>
    <mergeCell ref="E70:F70"/>
    <mergeCell ref="E71:F71"/>
    <mergeCell ref="E72:F72"/>
    <mergeCell ref="G68:H68"/>
    <mergeCell ref="E34:F34"/>
    <mergeCell ref="E35:F35"/>
    <mergeCell ref="E36:F36"/>
    <mergeCell ref="G69:H69"/>
    <mergeCell ref="C53:D53"/>
    <mergeCell ref="G70:H70"/>
    <mergeCell ref="A65:B65"/>
    <mergeCell ref="C65:D65"/>
    <mergeCell ref="E65:F65"/>
    <mergeCell ref="G65:H65"/>
    <mergeCell ref="C63:D63"/>
    <mergeCell ref="C58:D58"/>
    <mergeCell ref="C59:D59"/>
    <mergeCell ref="C60:D60"/>
    <mergeCell ref="C61:D61"/>
    <mergeCell ref="G62:H62"/>
    <mergeCell ref="G63:H63"/>
    <mergeCell ref="G64:H64"/>
    <mergeCell ref="E62:F62"/>
    <mergeCell ref="C62:D62"/>
    <mergeCell ref="A60:B60"/>
    <mergeCell ref="A59:B59"/>
    <mergeCell ref="C54:D54"/>
    <mergeCell ref="C55:D55"/>
    <mergeCell ref="G44:H44"/>
    <mergeCell ref="G45:H45"/>
    <mergeCell ref="G46:H46"/>
    <mergeCell ref="G37:H37"/>
    <mergeCell ref="G38:H38"/>
    <mergeCell ref="G39:H39"/>
    <mergeCell ref="G40:H40"/>
    <mergeCell ref="G41:H41"/>
    <mergeCell ref="G42:H42"/>
    <mergeCell ref="G60:H60"/>
    <mergeCell ref="G61:H61"/>
    <mergeCell ref="G50:H50"/>
    <mergeCell ref="G51:H51"/>
    <mergeCell ref="G52:H52"/>
    <mergeCell ref="G53:H53"/>
    <mergeCell ref="G54:H54"/>
    <mergeCell ref="G55:H55"/>
    <mergeCell ref="G56:H56"/>
    <mergeCell ref="G57:H57"/>
    <mergeCell ref="G58:H58"/>
    <mergeCell ref="G59:H59"/>
    <mergeCell ref="E61:F61"/>
    <mergeCell ref="E50:F50"/>
    <mergeCell ref="E51:F51"/>
    <mergeCell ref="E52:F52"/>
    <mergeCell ref="E53:F53"/>
    <mergeCell ref="E54:F54"/>
    <mergeCell ref="E55:F55"/>
    <mergeCell ref="E56:F56"/>
    <mergeCell ref="C56:D56"/>
    <mergeCell ref="C57:D57"/>
    <mergeCell ref="C50:D50"/>
    <mergeCell ref="C51:D51"/>
    <mergeCell ref="C52:D52"/>
    <mergeCell ref="E47:F47"/>
    <mergeCell ref="G22:H22"/>
    <mergeCell ref="G23:H23"/>
    <mergeCell ref="G24:H24"/>
    <mergeCell ref="G25:H25"/>
    <mergeCell ref="G26:H26"/>
    <mergeCell ref="G27:H27"/>
    <mergeCell ref="G28:H28"/>
    <mergeCell ref="G29:H29"/>
    <mergeCell ref="G30:H30"/>
    <mergeCell ref="E37:F37"/>
    <mergeCell ref="E38:F38"/>
    <mergeCell ref="E39:F39"/>
    <mergeCell ref="E40:F40"/>
    <mergeCell ref="E41:F41"/>
    <mergeCell ref="E42:F42"/>
    <mergeCell ref="E31:F31"/>
    <mergeCell ref="E33:F33"/>
    <mergeCell ref="G47:H47"/>
    <mergeCell ref="E44:F44"/>
    <mergeCell ref="E45:F45"/>
    <mergeCell ref="E46:F46"/>
    <mergeCell ref="E32:F32"/>
    <mergeCell ref="G43:H43"/>
    <mergeCell ref="A44:B44"/>
    <mergeCell ref="A33:B33"/>
    <mergeCell ref="A34:B34"/>
    <mergeCell ref="A35:B35"/>
    <mergeCell ref="A36:B36"/>
    <mergeCell ref="A37:B37"/>
    <mergeCell ref="C38:D38"/>
    <mergeCell ref="C47:D47"/>
    <mergeCell ref="C41:D41"/>
    <mergeCell ref="C42:D42"/>
    <mergeCell ref="C43:D43"/>
    <mergeCell ref="C44:D44"/>
    <mergeCell ref="C45:D45"/>
    <mergeCell ref="C46:D46"/>
    <mergeCell ref="A7:H8"/>
    <mergeCell ref="B5:H5"/>
    <mergeCell ref="B6:H6"/>
    <mergeCell ref="E12:F12"/>
    <mergeCell ref="G12:H12"/>
    <mergeCell ref="E13:F13"/>
    <mergeCell ref="G13:H13"/>
    <mergeCell ref="E10:F10"/>
    <mergeCell ref="G10:H10"/>
    <mergeCell ref="E11:F11"/>
    <mergeCell ref="G11:H11"/>
    <mergeCell ref="A9:B9"/>
    <mergeCell ref="A10:B10"/>
    <mergeCell ref="C9:D9"/>
    <mergeCell ref="C10:D10"/>
    <mergeCell ref="E9:F9"/>
    <mergeCell ref="G9:H9"/>
    <mergeCell ref="A11:B11"/>
    <mergeCell ref="E16:F16"/>
    <mergeCell ref="G16:H16"/>
    <mergeCell ref="A15:B15"/>
    <mergeCell ref="A16:B16"/>
    <mergeCell ref="A17:B17"/>
    <mergeCell ref="C17:D17"/>
    <mergeCell ref="A25:B25"/>
    <mergeCell ref="A26:B26"/>
    <mergeCell ref="A28:B28"/>
    <mergeCell ref="A19:B19"/>
    <mergeCell ref="C19:D19"/>
    <mergeCell ref="A18:B18"/>
    <mergeCell ref="E22:F22"/>
    <mergeCell ref="E23:F23"/>
    <mergeCell ref="E24:F24"/>
    <mergeCell ref="E25:F25"/>
    <mergeCell ref="E26:F26"/>
    <mergeCell ref="E27:F27"/>
    <mergeCell ref="E28:F28"/>
    <mergeCell ref="C22:D22"/>
    <mergeCell ref="C23:D23"/>
    <mergeCell ref="C24:D24"/>
    <mergeCell ref="C25:D25"/>
    <mergeCell ref="C26:D26"/>
    <mergeCell ref="B4:C4"/>
    <mergeCell ref="D4:H4"/>
    <mergeCell ref="M1:O1"/>
    <mergeCell ref="I1:L1"/>
    <mergeCell ref="A2:H3"/>
    <mergeCell ref="L14:L19"/>
    <mergeCell ref="A30:B30"/>
    <mergeCell ref="A31:B31"/>
    <mergeCell ref="A38:B38"/>
    <mergeCell ref="A27:B27"/>
    <mergeCell ref="A32:B32"/>
    <mergeCell ref="C11:D11"/>
    <mergeCell ref="A12:B12"/>
    <mergeCell ref="C12:D12"/>
    <mergeCell ref="A13:B13"/>
    <mergeCell ref="A14:B14"/>
    <mergeCell ref="E17:F17"/>
    <mergeCell ref="G17:H17"/>
    <mergeCell ref="E18:F18"/>
    <mergeCell ref="G18:H18"/>
    <mergeCell ref="E14:F14"/>
    <mergeCell ref="G14:H14"/>
    <mergeCell ref="E15:F15"/>
    <mergeCell ref="G15:H15"/>
    <mergeCell ref="I47:J47"/>
    <mergeCell ref="A45:B45"/>
    <mergeCell ref="I48:J48"/>
    <mergeCell ref="I49:J49"/>
    <mergeCell ref="A22:B22"/>
    <mergeCell ref="A23:B23"/>
    <mergeCell ref="A24:B24"/>
    <mergeCell ref="I42:J42"/>
    <mergeCell ref="I43:J43"/>
    <mergeCell ref="E43:F43"/>
    <mergeCell ref="A29:B29"/>
    <mergeCell ref="C39:D39"/>
    <mergeCell ref="C40:D40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E29:F29"/>
    <mergeCell ref="E30:F30"/>
    <mergeCell ref="J26:L26"/>
    <mergeCell ref="L27:L33"/>
    <mergeCell ref="J22:L22"/>
    <mergeCell ref="J23:L23"/>
    <mergeCell ref="I20:L20"/>
    <mergeCell ref="J21:L21"/>
    <mergeCell ref="I44:J44"/>
    <mergeCell ref="I45:J45"/>
    <mergeCell ref="I46:J46"/>
    <mergeCell ref="J24:L24"/>
    <mergeCell ref="J25:L25"/>
    <mergeCell ref="A64:F64"/>
    <mergeCell ref="A48:B49"/>
    <mergeCell ref="C48:D49"/>
    <mergeCell ref="E48:F49"/>
    <mergeCell ref="G48:H49"/>
    <mergeCell ref="A20:B21"/>
    <mergeCell ref="C20:D21"/>
    <mergeCell ref="E20:F21"/>
    <mergeCell ref="G20:H21"/>
    <mergeCell ref="G31:H31"/>
    <mergeCell ref="G32:H32"/>
    <mergeCell ref="G33:H33"/>
    <mergeCell ref="G34:H34"/>
    <mergeCell ref="G35:H35"/>
    <mergeCell ref="G36:H36"/>
    <mergeCell ref="A46:B46"/>
    <mergeCell ref="A47:B47"/>
    <mergeCell ref="C27:D27"/>
    <mergeCell ref="C28:D28"/>
    <mergeCell ref="A39:B39"/>
    <mergeCell ref="A40:B40"/>
    <mergeCell ref="A41:B41"/>
    <mergeCell ref="A42:B42"/>
    <mergeCell ref="A43:B43"/>
  </mergeCells>
  <dataValidations count="3">
    <dataValidation type="list" allowBlank="1" showInputMessage="1" showErrorMessage="1" sqref="G68" xr:uid="{99C6FEAE-76BD-463D-BF95-EF70D5D2928C}">
      <formula1>$I$34:$I$35</formula1>
    </dataValidation>
    <dataValidation type="list" allowBlank="1" showInputMessage="1" showErrorMessage="1" sqref="G69" xr:uid="{2112E7F6-8536-463B-A483-D7ED4DA5DC13}">
      <formula1>$I$36:$I$37</formula1>
    </dataValidation>
    <dataValidation type="list" allowBlank="1" showInputMessage="1" showErrorMessage="1" sqref="G18:H18" xr:uid="{7CA13568-EF07-4E92-AAB7-A29A6FFBA9F8}">
      <formula1>$I$43:$I$51</formula1>
    </dataValidation>
  </dataValidations>
  <pageMargins left="0.59055118110236227" right="0.62992125984251968" top="0.62992125984251968" bottom="0.59055118110236227" header="0" footer="0"/>
  <pageSetup paperSize="9" scale="74" orientation="portrait" useFirstPageNumber="1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ayfa2">
    <tabColor rgb="FFFFC000"/>
  </sheetPr>
  <dimension ref="A1:BX26"/>
  <sheetViews>
    <sheetView zoomScaleNormal="100" zoomScaleSheetLayoutView="100" workbookViewId="0">
      <selection activeCell="AJ18" sqref="AJ18"/>
    </sheetView>
  </sheetViews>
  <sheetFormatPr defaultColWidth="2.85546875" defaultRowHeight="15.75"/>
  <cols>
    <col min="1" max="1" width="3.5703125" style="2" customWidth="1"/>
    <col min="2" max="3" width="2.85546875" style="2" customWidth="1"/>
    <col min="4" max="4" width="1.140625" style="2" customWidth="1"/>
    <col min="5" max="5" width="1.42578125" style="2" bestFit="1" customWidth="1"/>
    <col min="6" max="8" width="2.85546875" style="2" customWidth="1"/>
    <col min="9" max="9" width="3.140625" style="2" customWidth="1"/>
    <col min="10" max="34" width="2.85546875" style="2" customWidth="1"/>
    <col min="35" max="35" width="3.5703125" style="2" customWidth="1"/>
    <col min="36" max="36" width="2.85546875" style="2"/>
    <col min="37" max="37" width="14" style="2" bestFit="1" customWidth="1"/>
    <col min="38" max="38" width="5.5703125" style="2" bestFit="1" customWidth="1"/>
    <col min="39" max="16384" width="2.85546875" style="2"/>
  </cols>
  <sheetData>
    <row r="1" spans="1:72" ht="15.75" customHeight="1">
      <c r="B1" s="369" t="s">
        <v>191</v>
      </c>
      <c r="C1" s="369"/>
      <c r="D1" s="369"/>
      <c r="E1" s="369"/>
      <c r="F1" s="369"/>
      <c r="G1" s="369"/>
      <c r="H1" s="369"/>
      <c r="I1" s="369"/>
      <c r="J1" s="369"/>
      <c r="K1" s="369"/>
      <c r="L1" s="369"/>
      <c r="M1" s="369"/>
      <c r="N1" s="369"/>
      <c r="O1" s="369"/>
      <c r="P1" s="369"/>
      <c r="Q1" s="369"/>
      <c r="R1" s="369"/>
      <c r="S1" s="369"/>
      <c r="T1" s="369"/>
      <c r="U1" s="369"/>
      <c r="V1" s="369"/>
      <c r="W1" s="369"/>
      <c r="X1" s="369"/>
      <c r="Y1" s="369"/>
      <c r="Z1" s="369"/>
      <c r="AA1" s="369"/>
      <c r="AB1" s="369"/>
      <c r="AC1" s="369"/>
      <c r="AD1" s="369"/>
      <c r="AE1" s="369"/>
      <c r="AF1" s="369"/>
      <c r="AG1" s="369"/>
      <c r="AH1" s="369"/>
      <c r="AI1" s="10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</row>
    <row r="2" spans="1:72" ht="15.75" customHeight="1">
      <c r="B2" s="369"/>
      <c r="C2" s="369"/>
      <c r="D2" s="369"/>
      <c r="E2" s="369"/>
      <c r="F2" s="369"/>
      <c r="G2" s="369"/>
      <c r="H2" s="369"/>
      <c r="I2" s="369"/>
      <c r="J2" s="369"/>
      <c r="K2" s="369"/>
      <c r="L2" s="369"/>
      <c r="M2" s="369"/>
      <c r="N2" s="369"/>
      <c r="O2" s="369"/>
      <c r="P2" s="369"/>
      <c r="Q2" s="369"/>
      <c r="R2" s="369"/>
      <c r="S2" s="369"/>
      <c r="T2" s="369"/>
      <c r="U2" s="369"/>
      <c r="V2" s="369"/>
      <c r="W2" s="369"/>
      <c r="X2" s="369"/>
      <c r="Y2" s="369"/>
      <c r="Z2" s="369"/>
      <c r="AA2" s="369"/>
      <c r="AB2" s="369"/>
      <c r="AC2" s="369"/>
      <c r="AD2" s="369"/>
      <c r="AE2" s="369"/>
      <c r="AF2" s="369"/>
      <c r="AG2" s="369"/>
      <c r="AH2" s="369"/>
      <c r="AI2" s="10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</row>
    <row r="3" spans="1:72">
      <c r="B3" s="369" t="s">
        <v>217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  <c r="M3" s="369"/>
      <c r="N3" s="369"/>
      <c r="O3" s="369"/>
      <c r="P3" s="369"/>
      <c r="Q3" s="369"/>
      <c r="R3" s="369"/>
      <c r="S3" s="369"/>
      <c r="T3" s="369"/>
      <c r="U3" s="369"/>
      <c r="V3" s="369"/>
      <c r="W3" s="369"/>
      <c r="X3" s="369"/>
      <c r="Y3" s="369"/>
      <c r="Z3" s="369"/>
      <c r="AA3" s="369"/>
      <c r="AB3" s="369"/>
      <c r="AC3" s="369"/>
      <c r="AD3" s="369"/>
      <c r="AE3" s="369"/>
      <c r="AF3" s="369"/>
      <c r="AG3" s="369"/>
      <c r="AH3" s="369"/>
      <c r="AI3" s="10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</row>
    <row r="4" spans="1:72">
      <c r="B4" s="369"/>
      <c r="C4" s="369"/>
      <c r="D4" s="369"/>
      <c r="E4" s="369"/>
      <c r="F4" s="369"/>
      <c r="G4" s="369"/>
      <c r="H4" s="369"/>
      <c r="I4" s="369"/>
      <c r="J4" s="369"/>
      <c r="K4" s="369"/>
      <c r="L4" s="369"/>
      <c r="M4" s="369"/>
      <c r="N4" s="369"/>
      <c r="O4" s="369"/>
      <c r="P4" s="369"/>
      <c r="Q4" s="369"/>
      <c r="R4" s="369"/>
      <c r="S4" s="369"/>
      <c r="T4" s="369"/>
      <c r="U4" s="369"/>
      <c r="V4" s="369"/>
      <c r="W4" s="369"/>
      <c r="X4" s="369"/>
      <c r="Y4" s="369"/>
      <c r="Z4" s="369"/>
      <c r="AA4" s="369"/>
      <c r="AB4" s="369"/>
      <c r="AC4" s="369"/>
      <c r="AD4" s="369"/>
      <c r="AE4" s="369"/>
      <c r="AF4" s="369"/>
      <c r="AG4" s="369"/>
      <c r="AH4" s="369"/>
      <c r="AI4" s="10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</row>
    <row r="5" spans="1:72">
      <c r="B5" s="369"/>
      <c r="C5" s="369"/>
      <c r="D5" s="369"/>
      <c r="E5" s="369"/>
      <c r="F5" s="369"/>
      <c r="G5" s="369"/>
      <c r="H5" s="369"/>
      <c r="I5" s="369"/>
      <c r="J5" s="369"/>
      <c r="K5" s="369"/>
      <c r="L5" s="369"/>
      <c r="M5" s="369"/>
      <c r="N5" s="369"/>
      <c r="O5" s="369"/>
      <c r="P5" s="369"/>
      <c r="Q5" s="369"/>
      <c r="R5" s="369"/>
      <c r="S5" s="369"/>
      <c r="T5" s="369"/>
      <c r="U5" s="369"/>
      <c r="V5" s="369"/>
      <c r="W5" s="369"/>
      <c r="X5" s="369"/>
      <c r="Y5" s="369"/>
      <c r="Z5" s="369"/>
      <c r="AA5" s="369"/>
      <c r="AB5" s="369"/>
      <c r="AC5" s="369"/>
      <c r="AD5" s="369"/>
      <c r="AE5" s="369"/>
      <c r="AF5" s="369"/>
      <c r="AG5" s="369"/>
      <c r="AH5" s="369"/>
      <c r="AI5" s="10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</row>
    <row r="6" spans="1:72" ht="18.75" customHeight="1">
      <c r="B6" s="369" t="s">
        <v>102</v>
      </c>
      <c r="C6" s="369"/>
      <c r="D6" s="369"/>
      <c r="E6" s="369"/>
      <c r="F6" s="369"/>
      <c r="G6" s="369"/>
      <c r="H6" s="369"/>
      <c r="I6" s="369"/>
      <c r="J6" s="369"/>
      <c r="K6" s="369"/>
      <c r="L6" s="369"/>
      <c r="M6" s="369"/>
      <c r="N6" s="369"/>
      <c r="O6" s="369"/>
      <c r="P6" s="369"/>
      <c r="Q6" s="369"/>
      <c r="R6" s="369"/>
      <c r="S6" s="369"/>
      <c r="T6" s="369"/>
      <c r="U6" s="369"/>
      <c r="V6" s="369"/>
      <c r="W6" s="369"/>
      <c r="X6" s="369"/>
      <c r="Y6" s="369"/>
      <c r="Z6" s="369"/>
      <c r="AA6" s="369"/>
      <c r="AB6" s="369"/>
      <c r="AC6" s="369"/>
      <c r="AD6" s="369"/>
      <c r="AE6" s="369"/>
      <c r="AF6" s="369"/>
      <c r="AG6" s="369"/>
      <c r="AH6" s="369"/>
      <c r="AI6" s="10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</row>
    <row r="7" spans="1:72" ht="15.75" customHeight="1"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10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</row>
    <row r="8" spans="1:72" ht="15.75" customHeight="1" thickBot="1">
      <c r="AI8" s="1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</row>
    <row r="9" spans="1:72" s="7" customFormat="1" ht="18.75" customHeight="1" thickBot="1">
      <c r="B9" s="370" t="s">
        <v>193</v>
      </c>
      <c r="C9" s="370"/>
      <c r="D9" s="370"/>
      <c r="E9" s="370"/>
      <c r="F9" s="370"/>
      <c r="G9" s="370"/>
      <c r="H9" s="370"/>
      <c r="I9" s="370"/>
      <c r="J9" s="370"/>
      <c r="K9" s="370"/>
      <c r="L9" s="370"/>
      <c r="M9" s="370"/>
      <c r="N9" s="370"/>
      <c r="O9" s="370" t="s">
        <v>196</v>
      </c>
      <c r="P9" s="370"/>
      <c r="Q9" s="370"/>
      <c r="R9" s="370"/>
      <c r="S9" s="370"/>
      <c r="T9" s="370"/>
      <c r="U9" s="370"/>
      <c r="V9" s="370"/>
      <c r="W9" s="370"/>
      <c r="X9" s="370"/>
      <c r="Y9" s="370"/>
      <c r="Z9" s="370"/>
      <c r="AA9" s="370"/>
      <c r="AB9" s="370"/>
      <c r="AC9" s="370"/>
      <c r="AD9" s="370"/>
      <c r="AE9" s="370"/>
      <c r="AF9" s="370"/>
      <c r="AG9" s="370"/>
      <c r="AH9" s="370"/>
      <c r="AI9" s="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</row>
    <row r="10" spans="1:72" s="7" customFormat="1" ht="18.75" customHeight="1" thickBot="1">
      <c r="B10" s="370" t="s">
        <v>192</v>
      </c>
      <c r="C10" s="370"/>
      <c r="D10" s="370"/>
      <c r="E10" s="370"/>
      <c r="F10" s="370"/>
      <c r="G10" s="370"/>
      <c r="H10" s="370"/>
      <c r="I10" s="370"/>
      <c r="J10" s="370"/>
      <c r="K10" s="370"/>
      <c r="L10" s="370"/>
      <c r="M10" s="370"/>
      <c r="N10" s="370"/>
      <c r="O10" s="370">
        <v>6450332529</v>
      </c>
      <c r="P10" s="370"/>
      <c r="Q10" s="370"/>
      <c r="R10" s="370"/>
      <c r="S10" s="370"/>
      <c r="T10" s="370"/>
      <c r="U10" s="370"/>
      <c r="V10" s="370"/>
      <c r="W10" s="370"/>
      <c r="X10" s="370"/>
      <c r="Y10" s="370"/>
      <c r="Z10" s="370"/>
      <c r="AA10" s="370"/>
      <c r="AB10" s="370"/>
      <c r="AC10" s="370"/>
      <c r="AD10" s="370"/>
      <c r="AE10" s="370"/>
      <c r="AF10" s="370"/>
      <c r="AG10" s="370"/>
      <c r="AH10" s="370"/>
      <c r="AI10" s="9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</row>
    <row r="11" spans="1:72" s="7" customFormat="1" ht="18.75" customHeight="1" thickBot="1">
      <c r="B11" s="370" t="s">
        <v>194</v>
      </c>
      <c r="C11" s="370"/>
      <c r="D11" s="370"/>
      <c r="E11" s="370"/>
      <c r="F11" s="370"/>
      <c r="G11" s="370"/>
      <c r="H11" s="370"/>
      <c r="I11" s="370"/>
      <c r="J11" s="370"/>
      <c r="K11" s="370"/>
      <c r="L11" s="370"/>
      <c r="M11" s="370"/>
      <c r="N11" s="370"/>
      <c r="O11" s="370" t="s">
        <v>195</v>
      </c>
      <c r="P11" s="370"/>
      <c r="Q11" s="370"/>
      <c r="R11" s="370"/>
      <c r="S11" s="370"/>
      <c r="T11" s="370"/>
      <c r="U11" s="370"/>
      <c r="V11" s="370"/>
      <c r="W11" s="370"/>
      <c r="X11" s="370"/>
      <c r="Y11" s="370"/>
      <c r="Z11" s="370"/>
      <c r="AA11" s="370"/>
      <c r="AB11" s="370"/>
      <c r="AC11" s="370"/>
      <c r="AD11" s="370"/>
      <c r="AE11" s="370"/>
      <c r="AF11" s="370"/>
      <c r="AG11" s="370"/>
      <c r="AH11" s="370"/>
      <c r="AI11" s="9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</row>
    <row r="12" spans="1:72" s="7" customFormat="1" ht="18.75" customHeight="1" thickBot="1">
      <c r="B12" s="370" t="s">
        <v>215</v>
      </c>
      <c r="C12" s="370"/>
      <c r="D12" s="370"/>
      <c r="E12" s="370"/>
      <c r="F12" s="370"/>
      <c r="G12" s="370"/>
      <c r="H12" s="370"/>
      <c r="I12" s="370"/>
      <c r="J12" s="370"/>
      <c r="K12" s="370"/>
      <c r="L12" s="370"/>
      <c r="M12" s="370"/>
      <c r="N12" s="370"/>
      <c r="O12" s="370" t="s">
        <v>197</v>
      </c>
      <c r="P12" s="370"/>
      <c r="Q12" s="370"/>
      <c r="R12" s="370"/>
      <c r="S12" s="370"/>
      <c r="T12" s="370"/>
      <c r="U12" s="370"/>
      <c r="V12" s="370"/>
      <c r="W12" s="370"/>
      <c r="X12" s="370"/>
      <c r="Y12" s="370"/>
      <c r="Z12" s="370"/>
      <c r="AA12" s="370"/>
      <c r="AB12" s="370"/>
      <c r="AC12" s="370"/>
      <c r="AD12" s="370"/>
      <c r="AE12" s="370"/>
      <c r="AF12" s="370"/>
      <c r="AG12" s="370"/>
      <c r="AH12" s="370"/>
      <c r="AI12" s="9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</row>
    <row r="13" spans="1:72" s="7" customFormat="1" ht="18.75" customHeight="1" thickBot="1">
      <c r="B13" s="370" t="s">
        <v>103</v>
      </c>
      <c r="C13" s="370"/>
      <c r="D13" s="370"/>
      <c r="E13" s="370"/>
      <c r="F13" s="370"/>
      <c r="G13" s="370"/>
      <c r="H13" s="370"/>
      <c r="I13" s="370"/>
      <c r="J13" s="370"/>
      <c r="K13" s="370"/>
      <c r="L13" s="370"/>
      <c r="M13" s="370"/>
      <c r="N13" s="370"/>
      <c r="O13" s="371">
        <f>'Bilgi Girişi - Bordro'!G74</f>
        <v>0</v>
      </c>
      <c r="P13" s="371"/>
      <c r="Q13" s="371"/>
      <c r="R13" s="371"/>
      <c r="S13" s="371"/>
      <c r="T13" s="371"/>
      <c r="U13" s="371"/>
      <c r="V13" s="371"/>
      <c r="W13" s="371"/>
      <c r="X13" s="371"/>
      <c r="Y13" s="371"/>
      <c r="Z13" s="371"/>
      <c r="AA13" s="371"/>
      <c r="AB13" s="371"/>
      <c r="AC13" s="371"/>
      <c r="AD13" s="371"/>
      <c r="AE13" s="371"/>
      <c r="AF13" s="371"/>
      <c r="AG13" s="371"/>
      <c r="AH13" s="371"/>
      <c r="AI13" s="9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</row>
    <row r="14" spans="1:72" ht="15.75" customHeight="1">
      <c r="A14" s="1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"/>
      <c r="AK14" s="1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</row>
    <row r="15" spans="1:72" ht="15.75" customHeight="1">
      <c r="A15" s="1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"/>
      <c r="AK15" s="1"/>
    </row>
    <row r="16" spans="1:72" ht="15.75" customHeight="1">
      <c r="A16" s="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K16" s="1"/>
    </row>
    <row r="17" spans="1:76" ht="15.75" customHeight="1">
      <c r="A17" s="1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</row>
    <row r="18" spans="1:76">
      <c r="A18" s="1"/>
      <c r="B18" s="12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"/>
      <c r="AK18" s="3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</row>
    <row r="19" spans="1:76" ht="22.5" customHeight="1">
      <c r="A19" s="1"/>
      <c r="B19" s="12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"/>
      <c r="AK19" s="3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</row>
    <row r="20" spans="1:76" ht="19.5" customHeight="1">
      <c r="A20" s="1"/>
      <c r="B20" s="372" t="s">
        <v>163</v>
      </c>
      <c r="C20" s="372"/>
      <c r="D20" s="372"/>
      <c r="E20" s="372"/>
      <c r="F20" s="372"/>
      <c r="G20" s="372"/>
      <c r="H20" s="372"/>
      <c r="I20" s="372"/>
      <c r="J20" s="372"/>
      <c r="K20" s="372"/>
      <c r="L20" s="372"/>
      <c r="M20" s="372"/>
      <c r="N20" s="372"/>
      <c r="O20" s="372"/>
      <c r="P20" s="372"/>
      <c r="Q20" s="372"/>
      <c r="R20" s="372"/>
      <c r="S20" s="372" t="s">
        <v>164</v>
      </c>
      <c r="T20" s="372"/>
      <c r="U20" s="372"/>
      <c r="V20" s="372"/>
      <c r="W20" s="372"/>
      <c r="X20" s="372"/>
      <c r="Y20" s="372"/>
      <c r="Z20" s="372"/>
      <c r="AA20" s="372"/>
      <c r="AB20" s="372"/>
      <c r="AC20" s="372"/>
      <c r="AD20" s="372"/>
      <c r="AE20" s="372"/>
      <c r="AF20" s="372"/>
      <c r="AG20" s="372"/>
      <c r="AH20" s="372"/>
      <c r="AI20" s="1"/>
      <c r="AK20" s="3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</row>
    <row r="21" spans="1:76" ht="19.5" customHeight="1">
      <c r="A21" s="1"/>
      <c r="B21" s="117"/>
      <c r="C21" s="117"/>
      <c r="D21" s="117"/>
      <c r="E21" s="117"/>
      <c r="F21" s="117"/>
      <c r="G21" s="117"/>
      <c r="H21" s="117"/>
      <c r="I21" s="117"/>
      <c r="J21" s="117"/>
      <c r="K21" s="117"/>
      <c r="L21" s="117"/>
      <c r="M21" s="117"/>
      <c r="N21" s="117"/>
      <c r="O21" s="117"/>
      <c r="P21" s="13"/>
      <c r="Q21" s="13"/>
      <c r="R21" s="13"/>
      <c r="S21" s="13"/>
      <c r="T21" s="13"/>
      <c r="U21" s="13"/>
      <c r="V21" s="117"/>
      <c r="W21" s="117"/>
      <c r="X21" s="117"/>
      <c r="Y21" s="117"/>
      <c r="Z21" s="117"/>
      <c r="AA21" s="117"/>
      <c r="AB21" s="117"/>
      <c r="AC21" s="117"/>
      <c r="AD21" s="117"/>
      <c r="AE21" s="117"/>
      <c r="AF21" s="117"/>
      <c r="AG21" s="117"/>
      <c r="AH21" s="117"/>
      <c r="AI21" s="1"/>
      <c r="AK21" s="3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</row>
    <row r="22" spans="1:76">
      <c r="A22" s="1"/>
      <c r="B22" s="373" t="s">
        <v>167</v>
      </c>
      <c r="C22" s="373"/>
      <c r="D22" s="373"/>
      <c r="E22" s="373"/>
      <c r="F22" s="373"/>
      <c r="G22" s="373"/>
      <c r="H22" s="13" t="s">
        <v>0</v>
      </c>
      <c r="I22" s="375" t="s">
        <v>168</v>
      </c>
      <c r="J22" s="375"/>
      <c r="K22" s="375"/>
      <c r="L22" s="375"/>
      <c r="M22" s="375"/>
      <c r="N22" s="375"/>
      <c r="O22" s="375"/>
      <c r="P22" s="375"/>
      <c r="Q22" s="375"/>
      <c r="R22" s="375"/>
      <c r="S22" s="373" t="s">
        <v>167</v>
      </c>
      <c r="T22" s="373"/>
      <c r="U22" s="373"/>
      <c r="V22" s="373"/>
      <c r="W22" s="373"/>
      <c r="X22" s="373"/>
      <c r="Y22" s="13" t="s">
        <v>0</v>
      </c>
      <c r="Z22" s="375" t="s">
        <v>168</v>
      </c>
      <c r="AA22" s="375"/>
      <c r="AB22" s="375"/>
      <c r="AC22" s="375"/>
      <c r="AD22" s="375"/>
      <c r="AE22" s="375"/>
      <c r="AF22" s="375"/>
      <c r="AG22" s="375"/>
      <c r="AH22" s="375"/>
      <c r="AI22" s="17"/>
      <c r="AK22" s="3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</row>
    <row r="23" spans="1:76">
      <c r="A23" s="1"/>
      <c r="B23" s="373" t="s">
        <v>166</v>
      </c>
      <c r="C23" s="373"/>
      <c r="D23" s="373"/>
      <c r="E23" s="373"/>
      <c r="F23" s="373"/>
      <c r="G23" s="373"/>
      <c r="H23" s="13" t="s">
        <v>0</v>
      </c>
      <c r="I23" s="375"/>
      <c r="J23" s="375"/>
      <c r="K23" s="375"/>
      <c r="L23" s="375"/>
      <c r="M23" s="375"/>
      <c r="N23" s="375"/>
      <c r="O23" s="375"/>
      <c r="P23" s="375"/>
      <c r="Q23" s="375"/>
      <c r="R23" s="375"/>
      <c r="S23" s="373" t="s">
        <v>166</v>
      </c>
      <c r="T23" s="373"/>
      <c r="U23" s="373"/>
      <c r="V23" s="373"/>
      <c r="W23" s="373"/>
      <c r="X23" s="373"/>
      <c r="Y23" s="13" t="s">
        <v>0</v>
      </c>
      <c r="Z23" s="374"/>
      <c r="AA23" s="374"/>
      <c r="AB23" s="374"/>
      <c r="AC23" s="374"/>
      <c r="AD23" s="374"/>
      <c r="AE23" s="374"/>
      <c r="AF23" s="374"/>
      <c r="AG23" s="374"/>
      <c r="AH23" s="374"/>
      <c r="AI23" s="17"/>
      <c r="AJ23" s="17"/>
      <c r="AK23" s="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</row>
    <row r="24" spans="1:76">
      <c r="A24" s="1"/>
      <c r="B24" s="373" t="s">
        <v>132</v>
      </c>
      <c r="C24" s="373"/>
      <c r="D24" s="373"/>
      <c r="E24" s="373"/>
      <c r="F24" s="373"/>
      <c r="G24" s="373"/>
      <c r="H24" s="13" t="s">
        <v>0</v>
      </c>
      <c r="I24" s="375"/>
      <c r="J24" s="375"/>
      <c r="K24" s="375"/>
      <c r="L24" s="375"/>
      <c r="M24" s="375"/>
      <c r="N24" s="375"/>
      <c r="O24" s="375"/>
      <c r="P24" s="375"/>
      <c r="Q24" s="375"/>
      <c r="R24" s="375"/>
      <c r="S24" s="373" t="s">
        <v>132</v>
      </c>
      <c r="T24" s="373"/>
      <c r="U24" s="373"/>
      <c r="V24" s="373"/>
      <c r="W24" s="373"/>
      <c r="X24" s="373"/>
      <c r="Y24" s="13" t="s">
        <v>0</v>
      </c>
      <c r="Z24" s="374"/>
      <c r="AA24" s="374"/>
      <c r="AB24" s="374"/>
      <c r="AC24" s="374"/>
      <c r="AD24" s="374"/>
      <c r="AE24" s="374"/>
      <c r="AF24" s="374"/>
      <c r="AG24" s="374"/>
      <c r="AH24" s="374"/>
      <c r="AI24" s="17"/>
      <c r="AJ24" s="17"/>
      <c r="AK24" s="3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</row>
    <row r="25" spans="1:76" ht="18.75" customHeight="1">
      <c r="A25" s="1"/>
      <c r="B25" s="373" t="s">
        <v>165</v>
      </c>
      <c r="C25" s="373"/>
      <c r="D25" s="373"/>
      <c r="E25" s="373"/>
      <c r="F25" s="373"/>
      <c r="G25" s="373"/>
      <c r="H25" s="13" t="s">
        <v>0</v>
      </c>
      <c r="I25" s="375"/>
      <c r="J25" s="375"/>
      <c r="K25" s="375"/>
      <c r="L25" s="375"/>
      <c r="M25" s="375"/>
      <c r="N25" s="375"/>
      <c r="O25" s="375"/>
      <c r="P25" s="375"/>
      <c r="Q25" s="375"/>
      <c r="R25" s="375"/>
      <c r="S25" s="373" t="s">
        <v>165</v>
      </c>
      <c r="T25" s="373"/>
      <c r="U25" s="373"/>
      <c r="V25" s="373"/>
      <c r="W25" s="373"/>
      <c r="X25" s="373"/>
      <c r="Y25" s="13" t="s">
        <v>0</v>
      </c>
      <c r="Z25" s="374"/>
      <c r="AA25" s="374"/>
      <c r="AB25" s="374"/>
      <c r="AC25" s="374"/>
      <c r="AD25" s="374"/>
      <c r="AE25" s="374"/>
      <c r="AF25" s="374"/>
      <c r="AG25" s="374"/>
      <c r="AH25" s="374"/>
      <c r="AI25" s="17"/>
      <c r="AJ25" s="17"/>
      <c r="AK25" s="3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</row>
    <row r="26" spans="1:76" ht="18.75" customHeight="1">
      <c r="A26" s="1"/>
      <c r="B26" s="118"/>
      <c r="C26" s="118"/>
      <c r="D26" s="118"/>
      <c r="E26" s="118"/>
      <c r="F26" s="118"/>
      <c r="G26" s="118"/>
      <c r="H26" s="13"/>
      <c r="I26" s="116"/>
      <c r="J26" s="116"/>
      <c r="K26" s="116"/>
      <c r="L26" s="116"/>
      <c r="M26" s="116"/>
      <c r="N26" s="116"/>
      <c r="O26" s="116"/>
      <c r="P26" s="116"/>
      <c r="Q26" s="116"/>
      <c r="R26" s="116"/>
      <c r="S26" s="118"/>
      <c r="T26" s="118"/>
      <c r="U26" s="118"/>
      <c r="V26" s="118"/>
      <c r="W26" s="118"/>
      <c r="X26" s="118"/>
      <c r="Y26" s="13"/>
      <c r="Z26" s="7"/>
      <c r="AA26" s="7"/>
      <c r="AB26" s="7"/>
      <c r="AC26" s="7"/>
      <c r="AD26" s="7"/>
      <c r="AE26" s="7"/>
      <c r="AF26" s="7"/>
      <c r="AG26" s="7"/>
      <c r="AH26" s="7"/>
      <c r="AI26" s="17"/>
      <c r="AJ26" s="17"/>
      <c r="AK26" s="3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</row>
  </sheetData>
  <sheetProtection formatCells="0" formatColumns="0" formatRows="0" insertColumns="0" insertRows="0" insertHyperlinks="0" deleteColumns="0" deleteRows="0" selectLockedCells="1" sort="0" autoFilter="0" pivotTables="0"/>
  <customSheetViews>
    <customSheetView guid="{0F3F1C90-890E-4313-B539-FB7487F9242F}" showPageBreaks="1" printArea="1" view="pageBreakPreview" topLeftCell="A19">
      <selection activeCell="AC32" sqref="AC32"/>
      <pageMargins left="0.24" right="0" top="0" bottom="0" header="0" footer="0"/>
      <printOptions horizontalCentered="1"/>
      <pageSetup paperSize="9" orientation="portrait" blackAndWhite="1" r:id="rId1"/>
    </customSheetView>
  </customSheetViews>
  <mergeCells count="31">
    <mergeCell ref="B25:G25"/>
    <mergeCell ref="B23:G23"/>
    <mergeCell ref="B24:G24"/>
    <mergeCell ref="Z24:AH24"/>
    <mergeCell ref="B22:G22"/>
    <mergeCell ref="I22:R22"/>
    <mergeCell ref="S25:X25"/>
    <mergeCell ref="S23:X23"/>
    <mergeCell ref="S24:X24"/>
    <mergeCell ref="S22:X22"/>
    <mergeCell ref="Z22:AH22"/>
    <mergeCell ref="I25:R25"/>
    <mergeCell ref="I23:R23"/>
    <mergeCell ref="I24:R24"/>
    <mergeCell ref="Z25:AH25"/>
    <mergeCell ref="Z23:AH23"/>
    <mergeCell ref="B20:R20"/>
    <mergeCell ref="S20:AH20"/>
    <mergeCell ref="B9:N9"/>
    <mergeCell ref="B10:N10"/>
    <mergeCell ref="B12:N12"/>
    <mergeCell ref="O10:AH10"/>
    <mergeCell ref="O12:AH12"/>
    <mergeCell ref="B11:N11"/>
    <mergeCell ref="O11:AH11"/>
    <mergeCell ref="B3:AH5"/>
    <mergeCell ref="B1:AH2"/>
    <mergeCell ref="B13:N13"/>
    <mergeCell ref="O9:AH9"/>
    <mergeCell ref="O13:AH13"/>
    <mergeCell ref="B6:AH6"/>
  </mergeCells>
  <printOptions horizontalCentered="1"/>
  <pageMargins left="0.24" right="0" top="0" bottom="0" header="0" footer="0"/>
  <pageSetup paperSize="9" orientation="portrait" blackAndWhite="1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ayfa3"/>
  <dimension ref="A1:P53"/>
  <sheetViews>
    <sheetView zoomScaleNormal="100" workbookViewId="0">
      <selection activeCell="A6" sqref="A6:I6"/>
    </sheetView>
  </sheetViews>
  <sheetFormatPr defaultRowHeight="21" customHeight="1"/>
  <cols>
    <col min="1" max="2" width="10.140625" style="6" bestFit="1" customWidth="1"/>
    <col min="3" max="3" width="8.5703125" style="6" customWidth="1"/>
    <col min="4" max="4" width="11.7109375" style="6" customWidth="1"/>
    <col min="5" max="5" width="1.28515625" style="6" customWidth="1"/>
    <col min="6" max="6" width="11.28515625" style="6" bestFit="1" customWidth="1"/>
    <col min="7" max="7" width="11.140625" style="6" customWidth="1"/>
    <col min="8" max="8" width="12.42578125" style="6" customWidth="1"/>
    <col min="9" max="9" width="12" style="6" bestFit="1" customWidth="1"/>
    <col min="10" max="10" width="9.140625" style="6"/>
    <col min="11" max="11" width="21.42578125" style="6" customWidth="1"/>
    <col min="12" max="12" width="16.42578125" style="6" customWidth="1"/>
    <col min="13" max="16384" width="9.140625" style="6"/>
  </cols>
  <sheetData>
    <row r="1" spans="1:12" ht="16.5" customHeight="1" thickBot="1">
      <c r="A1" s="376" t="s">
        <v>56</v>
      </c>
      <c r="B1" s="377"/>
      <c r="C1" s="377"/>
      <c r="D1" s="377"/>
      <c r="E1" s="377"/>
      <c r="F1" s="378"/>
      <c r="G1" s="378"/>
      <c r="H1" s="378"/>
      <c r="I1" s="379"/>
      <c r="J1" s="18"/>
      <c r="K1" s="18"/>
      <c r="L1" s="18"/>
    </row>
    <row r="2" spans="1:12" ht="16.5" customHeight="1">
      <c r="A2" s="380" t="s">
        <v>57</v>
      </c>
      <c r="B2" s="381"/>
      <c r="C2" s="386" t="s">
        <v>58</v>
      </c>
      <c r="D2" s="387"/>
      <c r="E2" s="390"/>
      <c r="F2" s="391"/>
      <c r="G2" s="391"/>
      <c r="H2" s="391"/>
      <c r="I2" s="392"/>
      <c r="J2" s="18"/>
      <c r="K2" s="18"/>
      <c r="L2" s="18"/>
    </row>
    <row r="3" spans="1:12" ht="16.5" customHeight="1">
      <c r="A3" s="382"/>
      <c r="B3" s="383"/>
      <c r="C3" s="388"/>
      <c r="D3" s="389"/>
      <c r="E3" s="393"/>
      <c r="F3" s="394"/>
      <c r="G3" s="394"/>
      <c r="H3" s="394"/>
      <c r="I3" s="395"/>
      <c r="J3" s="18"/>
      <c r="K3" s="18"/>
      <c r="L3" s="18"/>
    </row>
    <row r="4" spans="1:12" ht="16.5" customHeight="1">
      <c r="A4" s="382"/>
      <c r="B4" s="383"/>
      <c r="C4" s="396" t="s">
        <v>59</v>
      </c>
      <c r="D4" s="397"/>
      <c r="E4" s="396"/>
      <c r="F4" s="398"/>
      <c r="G4" s="398"/>
      <c r="H4" s="398"/>
      <c r="I4" s="399"/>
      <c r="J4" s="18"/>
      <c r="K4" s="18"/>
      <c r="L4" s="18"/>
    </row>
    <row r="5" spans="1:12" ht="16.5" customHeight="1" thickBot="1">
      <c r="A5" s="384"/>
      <c r="B5" s="385"/>
      <c r="C5" s="400" t="s">
        <v>60</v>
      </c>
      <c r="D5" s="401"/>
      <c r="E5" s="400"/>
      <c r="F5" s="402"/>
      <c r="G5" s="402"/>
      <c r="H5" s="402"/>
      <c r="I5" s="403"/>
      <c r="J5" s="18"/>
      <c r="K5" s="18"/>
      <c r="L5" s="18"/>
    </row>
    <row r="6" spans="1:12" ht="16.5" customHeight="1" thickBot="1">
      <c r="A6" s="404" t="s">
        <v>104</v>
      </c>
      <c r="B6" s="405"/>
      <c r="C6" s="405"/>
      <c r="D6" s="405"/>
      <c r="E6" s="405"/>
      <c r="F6" s="405"/>
      <c r="G6" s="405"/>
      <c r="H6" s="405"/>
      <c r="I6" s="406"/>
      <c r="J6" s="18"/>
      <c r="K6" s="18"/>
      <c r="L6" s="18"/>
    </row>
    <row r="7" spans="1:12" ht="16.5" customHeight="1">
      <c r="A7" s="380" t="s">
        <v>61</v>
      </c>
      <c r="B7" s="381"/>
      <c r="C7" s="386" t="s">
        <v>62</v>
      </c>
      <c r="D7" s="387"/>
      <c r="E7" s="390"/>
      <c r="F7" s="391"/>
      <c r="G7" s="391"/>
      <c r="H7" s="391"/>
      <c r="I7" s="392"/>
      <c r="J7" s="18"/>
      <c r="K7" s="18"/>
      <c r="L7" s="18"/>
    </row>
    <row r="8" spans="1:12" ht="16.5" customHeight="1">
      <c r="A8" s="382"/>
      <c r="B8" s="383"/>
      <c r="C8" s="388"/>
      <c r="D8" s="389"/>
      <c r="E8" s="393"/>
      <c r="F8" s="394"/>
      <c r="G8" s="394"/>
      <c r="H8" s="394"/>
      <c r="I8" s="395"/>
      <c r="J8" s="18"/>
      <c r="K8" s="18"/>
      <c r="L8" s="18"/>
    </row>
    <row r="9" spans="1:12" ht="16.5" customHeight="1" thickBot="1">
      <c r="A9" s="382"/>
      <c r="B9" s="383"/>
      <c r="C9" s="400" t="s">
        <v>63</v>
      </c>
      <c r="D9" s="401"/>
      <c r="E9" s="400"/>
      <c r="F9" s="402"/>
      <c r="G9" s="402"/>
      <c r="H9" s="402"/>
      <c r="I9" s="403"/>
      <c r="J9" s="18"/>
      <c r="K9" s="18"/>
      <c r="L9" s="18"/>
    </row>
    <row r="10" spans="1:12" ht="16.5" customHeight="1" thickBot="1">
      <c r="A10" s="407"/>
      <c r="B10" s="408"/>
      <c r="C10" s="408"/>
      <c r="D10" s="408"/>
      <c r="E10" s="408"/>
      <c r="F10" s="408"/>
      <c r="G10" s="408"/>
      <c r="H10" s="408"/>
      <c r="I10" s="409"/>
      <c r="J10" s="18"/>
      <c r="K10" s="18"/>
      <c r="L10" s="18"/>
    </row>
    <row r="11" spans="1:12" ht="16.5" customHeight="1" thickBot="1">
      <c r="A11" s="410" t="s">
        <v>64</v>
      </c>
      <c r="B11" s="411"/>
      <c r="C11" s="411"/>
      <c r="D11" s="412"/>
      <c r="E11" s="413"/>
      <c r="F11" s="414"/>
      <c r="G11" s="414"/>
      <c r="H11" s="414"/>
      <c r="I11" s="415"/>
      <c r="J11" s="18"/>
      <c r="K11" s="18"/>
      <c r="L11" s="18"/>
    </row>
    <row r="12" spans="1:12" ht="16.5" customHeight="1" thickBot="1">
      <c r="A12" s="416"/>
      <c r="B12" s="417"/>
      <c r="C12" s="417"/>
      <c r="D12" s="417"/>
      <c r="E12" s="417"/>
      <c r="F12" s="417"/>
      <c r="G12" s="417"/>
      <c r="H12" s="417"/>
      <c r="I12" s="417"/>
      <c r="J12" s="18"/>
      <c r="K12" s="18"/>
      <c r="L12" s="18"/>
    </row>
    <row r="13" spans="1:12" ht="16.5" customHeight="1">
      <c r="A13" s="418" t="s">
        <v>65</v>
      </c>
      <c r="B13" s="419"/>
      <c r="C13" s="419"/>
      <c r="D13" s="420"/>
      <c r="E13" s="421"/>
      <c r="F13" s="422"/>
      <c r="G13" s="422"/>
      <c r="H13" s="422"/>
      <c r="I13" s="423"/>
      <c r="J13" s="18"/>
      <c r="K13" s="18"/>
      <c r="L13" s="18"/>
    </row>
    <row r="14" spans="1:12" ht="16.5" customHeight="1">
      <c r="A14" s="19" t="s">
        <v>66</v>
      </c>
      <c r="B14" s="20"/>
      <c r="C14" s="20"/>
      <c r="D14" s="21"/>
      <c r="E14" s="424"/>
      <c r="F14" s="425"/>
      <c r="G14" s="425"/>
      <c r="H14" s="425"/>
      <c r="I14" s="426"/>
      <c r="J14" s="18"/>
      <c r="K14" s="18"/>
      <c r="L14" s="18"/>
    </row>
    <row r="15" spans="1:12" ht="16.5" customHeight="1" thickBot="1">
      <c r="A15" s="427" t="s">
        <v>67</v>
      </c>
      <c r="B15" s="428"/>
      <c r="C15" s="428"/>
      <c r="D15" s="428"/>
      <c r="E15" s="429"/>
      <c r="F15" s="430"/>
      <c r="G15" s="430"/>
      <c r="H15" s="430"/>
      <c r="I15" s="431"/>
      <c r="J15" s="18"/>
      <c r="K15" s="18"/>
      <c r="L15" s="18"/>
    </row>
    <row r="16" spans="1:12" ht="16.5" customHeight="1" thickBot="1">
      <c r="A16" s="432"/>
      <c r="B16" s="433"/>
      <c r="C16" s="433"/>
      <c r="D16" s="433"/>
      <c r="E16" s="433"/>
      <c r="F16" s="434"/>
      <c r="G16" s="434"/>
      <c r="H16" s="434"/>
      <c r="I16" s="435"/>
      <c r="J16" s="18"/>
      <c r="K16" s="18"/>
      <c r="L16" s="18"/>
    </row>
    <row r="17" spans="1:16" ht="16.5" customHeight="1">
      <c r="A17" s="436" t="s">
        <v>68</v>
      </c>
      <c r="B17" s="437"/>
      <c r="C17" s="437"/>
      <c r="D17" s="438"/>
      <c r="E17" s="445" t="s">
        <v>69</v>
      </c>
      <c r="F17" s="446"/>
      <c r="G17" s="447"/>
      <c r="H17" s="448" t="s">
        <v>70</v>
      </c>
      <c r="I17" s="449"/>
      <c r="J17" s="18"/>
      <c r="K17" s="18"/>
      <c r="L17" s="18"/>
    </row>
    <row r="18" spans="1:16" ht="16.5" customHeight="1">
      <c r="A18" s="439"/>
      <c r="B18" s="440"/>
      <c r="C18" s="440"/>
      <c r="D18" s="441"/>
      <c r="E18" s="22" t="s">
        <v>71</v>
      </c>
      <c r="F18" s="22"/>
      <c r="G18" s="23" t="s">
        <v>72</v>
      </c>
      <c r="H18" s="23" t="s">
        <v>71</v>
      </c>
      <c r="I18" s="24" t="s">
        <v>72</v>
      </c>
      <c r="J18" s="18"/>
      <c r="K18" s="18"/>
      <c r="L18" s="18"/>
    </row>
    <row r="19" spans="1:16" ht="16.5" customHeight="1" thickBot="1">
      <c r="A19" s="442"/>
      <c r="B19" s="443"/>
      <c r="C19" s="443"/>
      <c r="D19" s="444"/>
      <c r="E19" s="450">
        <v>0.09</v>
      </c>
      <c r="F19" s="450"/>
      <c r="G19" s="25">
        <v>0.05</v>
      </c>
      <c r="H19" s="25">
        <v>0.11</v>
      </c>
      <c r="I19" s="26">
        <v>7.4999999999999997E-2</v>
      </c>
      <c r="J19" s="18"/>
      <c r="K19" s="18"/>
      <c r="L19" s="18"/>
    </row>
    <row r="20" spans="1:16" ht="16.5" customHeight="1" thickBot="1">
      <c r="A20" s="432"/>
      <c r="B20" s="433"/>
      <c r="C20" s="433"/>
      <c r="D20" s="433"/>
      <c r="E20" s="433"/>
      <c r="F20" s="434"/>
      <c r="G20" s="434"/>
      <c r="H20" s="434"/>
      <c r="I20" s="435"/>
      <c r="J20" s="18"/>
      <c r="K20" s="18"/>
      <c r="L20" s="18"/>
    </row>
    <row r="21" spans="1:16" ht="51">
      <c r="A21" s="454" t="s">
        <v>73</v>
      </c>
      <c r="B21" s="455"/>
      <c r="C21" s="455"/>
      <c r="D21" s="455"/>
      <c r="E21" s="455"/>
      <c r="F21" s="456"/>
      <c r="G21" s="27" t="s">
        <v>74</v>
      </c>
      <c r="H21" s="27" t="s">
        <v>75</v>
      </c>
      <c r="I21" s="28" t="s">
        <v>76</v>
      </c>
      <c r="J21" s="18"/>
      <c r="K21" s="18"/>
      <c r="L21" s="18"/>
    </row>
    <row r="22" spans="1:16" ht="16.5" customHeight="1">
      <c r="A22" s="457" t="s">
        <v>77</v>
      </c>
      <c r="B22" s="458"/>
      <c r="C22" s="458"/>
      <c r="D22" s="458"/>
      <c r="E22" s="459">
        <v>41320</v>
      </c>
      <c r="F22" s="460"/>
      <c r="G22" s="461">
        <v>30</v>
      </c>
      <c r="H22" s="463">
        <f>E23-E22+1</f>
        <v>4</v>
      </c>
      <c r="I22" s="465">
        <f>G22-H22</f>
        <v>26</v>
      </c>
      <c r="J22" s="18"/>
      <c r="K22" s="18"/>
      <c r="L22" s="18"/>
    </row>
    <row r="23" spans="1:16" ht="16.5" customHeight="1">
      <c r="A23" s="467" t="s">
        <v>78</v>
      </c>
      <c r="B23" s="468"/>
      <c r="C23" s="468"/>
      <c r="D23" s="468"/>
      <c r="E23" s="469">
        <v>41323</v>
      </c>
      <c r="F23" s="470"/>
      <c r="G23" s="462"/>
      <c r="H23" s="464"/>
      <c r="I23" s="466"/>
      <c r="J23" s="18"/>
      <c r="K23" s="18"/>
      <c r="L23" s="18"/>
    </row>
    <row r="24" spans="1:16" ht="16.5" customHeight="1">
      <c r="A24" s="471" t="s">
        <v>79</v>
      </c>
      <c r="B24" s="472"/>
      <c r="C24" s="472"/>
      <c r="D24" s="473"/>
      <c r="E24" s="474">
        <v>1</v>
      </c>
      <c r="F24" s="475"/>
      <c r="G24" s="476" t="str">
        <f>IF(E24=1,"GSS İadesi VAR  ","GSS İadesi YOK ")</f>
        <v xml:space="preserve">GSS İadesi VAR  </v>
      </c>
      <c r="H24" s="476"/>
      <c r="I24" s="476"/>
      <c r="J24" s="18"/>
      <c r="K24" s="18"/>
      <c r="L24" s="18"/>
    </row>
    <row r="25" spans="1:16" ht="16.5" customHeight="1" thickBot="1">
      <c r="A25" s="477"/>
      <c r="B25" s="478"/>
      <c r="C25" s="478"/>
      <c r="D25" s="478"/>
      <c r="E25" s="478"/>
      <c r="F25" s="478"/>
      <c r="G25" s="478"/>
      <c r="H25" s="478"/>
      <c r="I25" s="479"/>
      <c r="J25" s="18"/>
      <c r="K25" s="18"/>
      <c r="L25" s="18"/>
    </row>
    <row r="26" spans="1:16" ht="34.5" customHeight="1" thickBot="1">
      <c r="A26" s="480"/>
      <c r="B26" s="481"/>
      <c r="C26" s="481"/>
      <c r="D26" s="481"/>
      <c r="E26" s="481"/>
      <c r="F26" s="482"/>
      <c r="G26" s="29" t="s">
        <v>80</v>
      </c>
      <c r="H26" s="30" t="s">
        <v>81</v>
      </c>
      <c r="I26" s="31" t="s">
        <v>82</v>
      </c>
      <c r="J26" s="18"/>
      <c r="K26" s="18"/>
      <c r="L26" s="18"/>
    </row>
    <row r="27" spans="1:16" ht="16.5" customHeight="1">
      <c r="A27" s="451" t="s">
        <v>83</v>
      </c>
      <c r="B27" s="452"/>
      <c r="C27" s="452"/>
      <c r="D27" s="452"/>
      <c r="E27" s="452"/>
      <c r="F27" s="453"/>
      <c r="G27" s="32">
        <f>G22</f>
        <v>30</v>
      </c>
      <c r="H27" s="32">
        <f>H22</f>
        <v>4</v>
      </c>
      <c r="I27" s="33">
        <f>I22</f>
        <v>26</v>
      </c>
      <c r="J27" s="18"/>
      <c r="K27" s="18"/>
      <c r="L27" s="18"/>
    </row>
    <row r="28" spans="1:16" ht="16.5" customHeight="1">
      <c r="A28" s="483"/>
      <c r="B28" s="484"/>
      <c r="C28" s="484"/>
      <c r="D28" s="484"/>
      <c r="E28" s="484"/>
      <c r="F28" s="484"/>
      <c r="G28" s="484"/>
      <c r="H28" s="484"/>
      <c r="I28" s="485"/>
      <c r="J28" s="18"/>
      <c r="K28" s="18"/>
      <c r="L28" s="18"/>
    </row>
    <row r="29" spans="1:16" ht="16.5" customHeight="1">
      <c r="A29" s="486" t="s">
        <v>84</v>
      </c>
      <c r="B29" s="487"/>
      <c r="C29" s="487"/>
      <c r="D29" s="487"/>
      <c r="E29" s="487"/>
      <c r="F29" s="487"/>
      <c r="G29" s="34" t="e">
        <f>L51</f>
        <v>#REF!</v>
      </c>
      <c r="H29" s="35" t="e">
        <f>G29/G22*H22</f>
        <v>#REF!</v>
      </c>
      <c r="I29" s="36"/>
      <c r="J29" s="18"/>
      <c r="K29" s="18" t="e">
        <f>#REF!</f>
        <v>#REF!</v>
      </c>
      <c r="L29" s="37" t="e">
        <f>#REF!</f>
        <v>#REF!</v>
      </c>
    </row>
    <row r="30" spans="1:16" ht="16.5" customHeight="1">
      <c r="A30" s="38"/>
      <c r="B30" s="39"/>
      <c r="C30" s="39"/>
      <c r="D30" s="39"/>
      <c r="E30" s="39"/>
      <c r="F30" s="40"/>
      <c r="G30" s="35"/>
      <c r="H30" s="18"/>
      <c r="I30" s="36"/>
      <c r="J30" s="18"/>
      <c r="K30" s="18" t="e">
        <f>#REF!</f>
        <v>#REF!</v>
      </c>
      <c r="L30" s="37" t="e">
        <f>#REF!</f>
        <v>#REF!</v>
      </c>
    </row>
    <row r="31" spans="1:16" ht="16.5" customHeight="1">
      <c r="A31" s="488" t="s">
        <v>85</v>
      </c>
      <c r="B31" s="489"/>
      <c r="C31" s="489"/>
      <c r="D31" s="489"/>
      <c r="E31" s="489"/>
      <c r="F31" s="489"/>
      <c r="G31" s="41"/>
      <c r="H31" s="42">
        <f>G31/G22*H22</f>
        <v>0</v>
      </c>
      <c r="I31" s="36"/>
      <c r="J31" s="18"/>
      <c r="K31" s="18" t="e">
        <f>#REF!</f>
        <v>#REF!</v>
      </c>
      <c r="L31" s="37" t="e">
        <f>#REF!</f>
        <v>#REF!</v>
      </c>
      <c r="P31" s="6">
        <v>16.399999999999999</v>
      </c>
    </row>
    <row r="32" spans="1:16" ht="16.5" customHeight="1">
      <c r="A32" s="488"/>
      <c r="B32" s="489"/>
      <c r="C32" s="489"/>
      <c r="D32" s="489"/>
      <c r="E32" s="489"/>
      <c r="F32" s="489"/>
      <c r="G32" s="42"/>
      <c r="H32" s="18"/>
      <c r="I32" s="36"/>
      <c r="J32" s="18"/>
      <c r="K32" s="18" t="e">
        <f>#REF!</f>
        <v>#REF!</v>
      </c>
      <c r="O32" s="37">
        <v>16.399999999999999</v>
      </c>
    </row>
    <row r="33" spans="1:14" ht="16.5" customHeight="1">
      <c r="A33" s="488" t="s">
        <v>86</v>
      </c>
      <c r="B33" s="489"/>
      <c r="C33" s="489"/>
      <c r="D33" s="489"/>
      <c r="E33" s="489"/>
      <c r="F33" s="489"/>
      <c r="G33" s="41" t="e">
        <f>SUM(G29:G32)</f>
        <v>#REF!</v>
      </c>
      <c r="H33" s="42" t="e">
        <f>G33/G22*H22</f>
        <v>#REF!</v>
      </c>
      <c r="I33" s="43"/>
      <c r="J33" s="18"/>
      <c r="K33" s="18" t="e">
        <f>#REF!</f>
        <v>#REF!</v>
      </c>
      <c r="L33" s="37" t="e">
        <f>#REF!</f>
        <v>#REF!</v>
      </c>
    </row>
    <row r="34" spans="1:14" ht="16.5" customHeight="1">
      <c r="A34" s="493" t="e">
        <f>IF(G33=G29+G31, TRUE, FALSE)</f>
        <v>#REF!</v>
      </c>
      <c r="B34" s="494"/>
      <c r="C34" s="494"/>
      <c r="D34" s="494"/>
      <c r="E34" s="494"/>
      <c r="F34" s="494"/>
      <c r="G34" s="494"/>
      <c r="H34" s="494"/>
      <c r="I34" s="495"/>
      <c r="J34" s="18"/>
      <c r="K34" s="18" t="e">
        <f>#REF!</f>
        <v>#REF!</v>
      </c>
      <c r="L34" s="37"/>
    </row>
    <row r="35" spans="1:14" ht="16.5" customHeight="1" thickBot="1">
      <c r="A35" s="509" t="s">
        <v>83</v>
      </c>
      <c r="B35" s="510"/>
      <c r="C35" s="510"/>
      <c r="D35" s="510"/>
      <c r="E35" s="510"/>
      <c r="F35" s="510"/>
      <c r="G35" s="44">
        <f>G22</f>
        <v>30</v>
      </c>
      <c r="H35" s="44">
        <f>H22</f>
        <v>4</v>
      </c>
      <c r="I35" s="45"/>
      <c r="J35" s="18"/>
      <c r="K35" s="18" t="e">
        <f>#REF!</f>
        <v>#REF!</v>
      </c>
      <c r="L35" s="37"/>
    </row>
    <row r="36" spans="1:14" ht="16.5" customHeight="1" thickBot="1">
      <c r="A36" s="511"/>
      <c r="B36" s="512"/>
      <c r="C36" s="512"/>
      <c r="D36" s="512"/>
      <c r="E36" s="512"/>
      <c r="F36" s="513"/>
      <c r="G36" s="46"/>
      <c r="H36" s="47"/>
      <c r="I36" s="48"/>
      <c r="J36" s="18"/>
      <c r="K36" s="18" t="e">
        <f>#REF!</f>
        <v>#REF!</v>
      </c>
      <c r="L36" s="37"/>
      <c r="N36" s="90" t="e">
        <f>I37</f>
        <v>#REF!</v>
      </c>
    </row>
    <row r="37" spans="1:14" ht="16.5" customHeight="1">
      <c r="A37" s="514" t="s">
        <v>87</v>
      </c>
      <c r="B37" s="515"/>
      <c r="C37" s="516"/>
      <c r="D37" s="49" t="e">
        <f>G33*9/100</f>
        <v>#REF!</v>
      </c>
      <c r="E37" s="50"/>
      <c r="F37" s="51" t="e">
        <f>H33*9/100</f>
        <v>#REF!</v>
      </c>
      <c r="G37" s="52" t="e">
        <f>ROUND(D37,2)</f>
        <v>#REF!</v>
      </c>
      <c r="H37" s="53" t="e">
        <f>ROUND(F37,2)</f>
        <v>#REF!</v>
      </c>
      <c r="I37" s="54" t="e">
        <f>G37-H37</f>
        <v>#REF!</v>
      </c>
      <c r="J37" s="18"/>
      <c r="K37" s="18" t="e">
        <f>#REF!</f>
        <v>#REF!</v>
      </c>
      <c r="L37" s="37"/>
      <c r="N37" s="90" t="e">
        <f>I40</f>
        <v>#REF!</v>
      </c>
    </row>
    <row r="38" spans="1:14" ht="16.5" customHeight="1">
      <c r="A38" s="517" t="s">
        <v>88</v>
      </c>
      <c r="B38" s="518"/>
      <c r="C38" s="519"/>
      <c r="D38" s="55" t="e">
        <f>G33*5/100</f>
        <v>#REF!</v>
      </c>
      <c r="E38" s="56"/>
      <c r="F38" s="57" t="e">
        <f>H33*5/100</f>
        <v>#REF!</v>
      </c>
      <c r="G38" s="58" t="e">
        <f>ROUND(D38,2)</f>
        <v>#REF!</v>
      </c>
      <c r="H38" s="42" t="e">
        <f>ROUND(F38,2)</f>
        <v>#REF!</v>
      </c>
      <c r="I38" s="59" t="e">
        <f>IF(E24=0,0,G38-H38)</f>
        <v>#REF!</v>
      </c>
      <c r="J38" s="18"/>
      <c r="K38" s="18" t="e">
        <f>#REF!</f>
        <v>#REF!</v>
      </c>
      <c r="L38" s="37"/>
      <c r="N38" s="90" t="e">
        <f>SUM(N36:N37)</f>
        <v>#REF!</v>
      </c>
    </row>
    <row r="39" spans="1:14" ht="16.5" customHeight="1">
      <c r="A39" s="520"/>
      <c r="B39" s="500"/>
      <c r="C39" s="500"/>
      <c r="D39" s="500"/>
      <c r="E39" s="500"/>
      <c r="F39" s="500"/>
      <c r="G39" s="500"/>
      <c r="H39" s="500"/>
      <c r="I39" s="521"/>
      <c r="J39" s="18"/>
      <c r="K39" s="18" t="e">
        <f>#REF!</f>
        <v>#REF!</v>
      </c>
      <c r="L39" s="37" t="e">
        <f>#REF!</f>
        <v>#REF!</v>
      </c>
    </row>
    <row r="40" spans="1:14" ht="16.5" customHeight="1">
      <c r="A40" s="517" t="s">
        <v>89</v>
      </c>
      <c r="B40" s="518"/>
      <c r="C40" s="519"/>
      <c r="D40" s="60" t="e">
        <f>G33*11/100</f>
        <v>#REF!</v>
      </c>
      <c r="E40" s="61"/>
      <c r="F40" s="62" t="e">
        <f>H33*11/100</f>
        <v>#REF!</v>
      </c>
      <c r="G40" s="63" t="e">
        <f>ROUND(D40,2)</f>
        <v>#REF!</v>
      </c>
      <c r="H40" s="64" t="e">
        <f>ROUND(F40,2)</f>
        <v>#REF!</v>
      </c>
      <c r="I40" s="65" t="e">
        <f>G40-H40</f>
        <v>#REF!</v>
      </c>
      <c r="J40" s="18"/>
      <c r="K40" s="18" t="e">
        <f>#REF!</f>
        <v>#REF!</v>
      </c>
      <c r="L40" s="37" t="e">
        <f>#REF!</f>
        <v>#REF!</v>
      </c>
    </row>
    <row r="41" spans="1:14" ht="16.5" customHeight="1">
      <c r="A41" s="496" t="s">
        <v>90</v>
      </c>
      <c r="B41" s="497"/>
      <c r="C41" s="498"/>
      <c r="D41" s="66" t="e">
        <f>G33*7.5/100</f>
        <v>#REF!</v>
      </c>
      <c r="E41" s="67"/>
      <c r="F41" s="68" t="e">
        <f>H33*7.5/100</f>
        <v>#REF!</v>
      </c>
      <c r="G41" s="58" t="e">
        <f>ROUND(D41,2)</f>
        <v>#REF!</v>
      </c>
      <c r="H41" s="42" t="e">
        <f>ROUND(F41,2)</f>
        <v>#REF!</v>
      </c>
      <c r="I41" s="59" t="e">
        <f>IF(E24=0,0,G41-H41)</f>
        <v>#REF!</v>
      </c>
      <c r="J41" s="18"/>
      <c r="K41" s="18" t="e">
        <f>#REF!</f>
        <v>#REF!</v>
      </c>
      <c r="L41" s="37"/>
    </row>
    <row r="42" spans="1:14" ht="16.5" customHeight="1">
      <c r="A42" s="499"/>
      <c r="B42" s="500"/>
      <c r="C42" s="500"/>
      <c r="D42" s="500"/>
      <c r="E42" s="500"/>
      <c r="F42" s="500"/>
      <c r="G42" s="500"/>
      <c r="H42" s="500"/>
      <c r="I42" s="501"/>
      <c r="J42" s="18"/>
      <c r="K42" s="18" t="e">
        <f>#REF!</f>
        <v>#REF!</v>
      </c>
      <c r="L42" s="37"/>
    </row>
    <row r="43" spans="1:14" ht="16.5" customHeight="1" thickBot="1">
      <c r="A43" s="502" t="s">
        <v>91</v>
      </c>
      <c r="B43" s="503"/>
      <c r="C43" s="503"/>
      <c r="D43" s="503"/>
      <c r="E43" s="503"/>
      <c r="F43" s="503"/>
      <c r="G43" s="69" t="e">
        <f>G37+G38+G40+G41</f>
        <v>#REF!</v>
      </c>
      <c r="H43" s="70" t="e">
        <f>H37+H38+H40+H41</f>
        <v>#REF!</v>
      </c>
      <c r="I43" s="71" t="e">
        <f>I37+I38+I40+I41</f>
        <v>#REF!</v>
      </c>
      <c r="J43" s="18"/>
      <c r="K43" s="18" t="e">
        <f>#REF!</f>
        <v>#REF!</v>
      </c>
      <c r="L43" s="37"/>
    </row>
    <row r="44" spans="1:14" ht="16.5" customHeight="1">
      <c r="A44" s="504" t="str">
        <f>IF(E24=0," MYO Primleri İade Edildi. GSS Primleri Aylıksız İzinli Süreye Mahsuben İade Edilmedi", "Kişinin Ücretsiz İzin Esnasında Bakmakla Yükümlü Olduğu Kimse Yok")</f>
        <v>Kişinin Ücretsiz İzin Esnasında Bakmakla Yükümlü Olduğu Kimse Yok</v>
      </c>
      <c r="B44" s="504"/>
      <c r="C44" s="504"/>
      <c r="D44" s="504"/>
      <c r="E44" s="504"/>
      <c r="F44" s="504"/>
      <c r="G44" s="504"/>
      <c r="H44" s="504"/>
      <c r="I44" s="504"/>
      <c r="J44" s="37"/>
      <c r="K44" s="18" t="e">
        <f>#REF!</f>
        <v>#REF!</v>
      </c>
      <c r="L44" s="37" t="e">
        <f>#REF!</f>
        <v>#REF!</v>
      </c>
    </row>
    <row r="45" spans="1:14" ht="16.5" customHeight="1">
      <c r="A45" s="505" t="s">
        <v>92</v>
      </c>
      <c r="B45" s="506"/>
      <c r="C45" s="506"/>
      <c r="D45" s="506"/>
      <c r="E45" s="506"/>
      <c r="F45" s="506"/>
      <c r="G45" s="506"/>
      <c r="H45" s="506"/>
      <c r="I45" s="507"/>
      <c r="J45" s="18"/>
      <c r="K45" s="18" t="e">
        <f>#REF!</f>
        <v>#REF!</v>
      </c>
      <c r="L45" s="37"/>
    </row>
    <row r="46" spans="1:14" ht="16.5" customHeight="1">
      <c r="A46" s="508" t="s">
        <v>93</v>
      </c>
      <c r="B46" s="508"/>
      <c r="C46" s="72" t="s">
        <v>94</v>
      </c>
      <c r="D46" s="73" t="s">
        <v>95</v>
      </c>
      <c r="E46" s="74"/>
      <c r="F46" s="508" t="s">
        <v>93</v>
      </c>
      <c r="G46" s="508"/>
      <c r="H46" s="72" t="s">
        <v>94</v>
      </c>
      <c r="I46" s="73" t="s">
        <v>95</v>
      </c>
      <c r="J46" s="18"/>
      <c r="K46" s="18" t="e">
        <f>#REF!</f>
        <v>#REF!</v>
      </c>
      <c r="L46" s="37"/>
    </row>
    <row r="47" spans="1:14" ht="16.5" customHeight="1">
      <c r="A47" s="75"/>
      <c r="B47" s="75"/>
      <c r="C47" s="76"/>
      <c r="D47" s="77"/>
      <c r="E47" s="74"/>
      <c r="F47" s="75"/>
      <c r="G47" s="75"/>
      <c r="H47" s="76"/>
      <c r="I47" s="77"/>
      <c r="J47" s="18"/>
      <c r="K47" s="18" t="e">
        <f>#REF!</f>
        <v>#REF!</v>
      </c>
      <c r="L47" s="37"/>
    </row>
    <row r="48" spans="1:14" ht="16.5" customHeight="1">
      <c r="A48" s="75"/>
      <c r="B48" s="75"/>
      <c r="C48" s="76"/>
      <c r="D48" s="77"/>
      <c r="E48" s="74"/>
      <c r="F48" s="75"/>
      <c r="G48" s="75"/>
      <c r="H48" s="76"/>
      <c r="I48" s="77"/>
      <c r="J48" s="18"/>
      <c r="K48" s="18" t="e">
        <f>#REF!</f>
        <v>#REF!</v>
      </c>
      <c r="L48" s="37"/>
    </row>
    <row r="49" spans="1:12" ht="16.5" customHeight="1">
      <c r="A49" s="75"/>
      <c r="B49" s="75"/>
      <c r="C49" s="76"/>
      <c r="D49" s="77"/>
      <c r="E49" s="74"/>
      <c r="F49" s="75"/>
      <c r="G49" s="75"/>
      <c r="H49" s="76"/>
      <c r="I49" s="77"/>
      <c r="J49" s="18"/>
      <c r="K49" s="18" t="e">
        <f>#REF!</f>
        <v>#REF!</v>
      </c>
      <c r="L49" s="37"/>
    </row>
    <row r="50" spans="1:12" ht="16.5" customHeight="1">
      <c r="A50" s="75"/>
      <c r="B50" s="75"/>
      <c r="C50" s="76"/>
      <c r="D50" s="77"/>
      <c r="E50" s="78"/>
      <c r="F50" s="75"/>
      <c r="G50" s="75"/>
      <c r="H50" s="76"/>
      <c r="I50" s="77"/>
      <c r="J50" s="18"/>
      <c r="K50" s="18" t="e">
        <f>#REF!</f>
        <v>#REF!</v>
      </c>
      <c r="L50" s="37"/>
    </row>
    <row r="51" spans="1:12" ht="16.5" customHeight="1">
      <c r="A51" s="75"/>
      <c r="B51" s="75"/>
      <c r="C51" s="76"/>
      <c r="D51" s="77"/>
      <c r="E51" s="79"/>
      <c r="F51" s="75"/>
      <c r="G51" s="75"/>
      <c r="H51" s="76"/>
      <c r="I51" s="77"/>
      <c r="J51" s="18"/>
      <c r="K51" s="18"/>
      <c r="L51" s="37" t="e">
        <f>SUM(L29:L44)</f>
        <v>#REF!</v>
      </c>
    </row>
    <row r="52" spans="1:12" ht="16.5" customHeight="1">
      <c r="A52" s="75"/>
      <c r="B52" s="75"/>
      <c r="C52" s="76"/>
      <c r="D52" s="77"/>
      <c r="E52" s="79"/>
      <c r="F52" s="75"/>
      <c r="G52" s="75"/>
      <c r="H52" s="76"/>
      <c r="I52" s="77"/>
      <c r="J52" s="18"/>
      <c r="K52" s="18"/>
      <c r="L52" s="18"/>
    </row>
    <row r="53" spans="1:12" ht="16.5" customHeight="1">
      <c r="A53" s="490" t="s">
        <v>96</v>
      </c>
      <c r="B53" s="491"/>
      <c r="C53" s="491"/>
      <c r="D53" s="491"/>
      <c r="E53" s="491"/>
      <c r="F53" s="491"/>
      <c r="G53" s="491"/>
      <c r="H53" s="492"/>
      <c r="I53" s="80">
        <f>D47+D48+D49+D50+D51+D52+I47+I48+I49+I50+I51+I52</f>
        <v>0</v>
      </c>
      <c r="J53" s="18"/>
      <c r="K53" s="18"/>
      <c r="L53" s="18"/>
    </row>
  </sheetData>
  <customSheetViews>
    <customSheetView guid="{0F3F1C90-890E-4313-B539-FB7487F9242F}" scale="60" showPageBreaks="1" printArea="1" view="pageBreakPreview">
      <selection activeCell="G33" sqref="G33"/>
      <colBreaks count="1" manualBreakCount="1">
        <brk id="9" max="1048575" man="1"/>
      </colBreaks>
      <pageMargins left="0.7" right="0.7" top="0.75" bottom="0.75" header="0.3" footer="0.3"/>
      <pageSetup paperSize="9" scale="98" orientation="portrait" r:id="rId1"/>
      <headerFooter>
        <oddHeader xml:space="preserve">&amp;CİŞVERENLER PRİM DAİRE BAŞKANLIĞI 
KESENEK İADE SERVİSİ  </oddHeader>
      </headerFooter>
    </customSheetView>
  </customSheetViews>
  <mergeCells count="65">
    <mergeCell ref="A53:H53"/>
    <mergeCell ref="A34:I34"/>
    <mergeCell ref="A41:C41"/>
    <mergeCell ref="A42:I42"/>
    <mergeCell ref="A43:F43"/>
    <mergeCell ref="A44:I44"/>
    <mergeCell ref="A45:I45"/>
    <mergeCell ref="A46:B46"/>
    <mergeCell ref="F46:G46"/>
    <mergeCell ref="A35:F35"/>
    <mergeCell ref="A36:F36"/>
    <mergeCell ref="A37:C37"/>
    <mergeCell ref="A38:C38"/>
    <mergeCell ref="A39:I39"/>
    <mergeCell ref="A40:C40"/>
    <mergeCell ref="A28:I28"/>
    <mergeCell ref="A29:F29"/>
    <mergeCell ref="A31:F31"/>
    <mergeCell ref="A32:F32"/>
    <mergeCell ref="A33:F33"/>
    <mergeCell ref="A27:F27"/>
    <mergeCell ref="A20:I20"/>
    <mergeCell ref="A21:F21"/>
    <mergeCell ref="A22:D22"/>
    <mergeCell ref="E22:F22"/>
    <mergeCell ref="G22:G23"/>
    <mergeCell ref="H22:H23"/>
    <mergeCell ref="I22:I23"/>
    <mergeCell ref="A23:D23"/>
    <mergeCell ref="E23:F23"/>
    <mergeCell ref="A24:D24"/>
    <mergeCell ref="E24:F24"/>
    <mergeCell ref="G24:I24"/>
    <mergeCell ref="A25:I25"/>
    <mergeCell ref="A26:F26"/>
    <mergeCell ref="E14:I14"/>
    <mergeCell ref="A15:D15"/>
    <mergeCell ref="E15:I15"/>
    <mergeCell ref="A16:I16"/>
    <mergeCell ref="A17:D19"/>
    <mergeCell ref="E17:G17"/>
    <mergeCell ref="H17:I17"/>
    <mergeCell ref="E19:F19"/>
    <mergeCell ref="A10:I10"/>
    <mergeCell ref="A11:D11"/>
    <mergeCell ref="E11:I11"/>
    <mergeCell ref="A12:I12"/>
    <mergeCell ref="A13:D13"/>
    <mergeCell ref="E13:I13"/>
    <mergeCell ref="A6:I6"/>
    <mergeCell ref="A7:B9"/>
    <mergeCell ref="C7:D8"/>
    <mergeCell ref="E7:I7"/>
    <mergeCell ref="E8:I8"/>
    <mergeCell ref="C9:D9"/>
    <mergeCell ref="E9:I9"/>
    <mergeCell ref="A1:I1"/>
    <mergeCell ref="A2:B5"/>
    <mergeCell ref="C2:D3"/>
    <mergeCell ref="E2:I2"/>
    <mergeCell ref="E3:I3"/>
    <mergeCell ref="C4:D4"/>
    <mergeCell ref="E4:I4"/>
    <mergeCell ref="C5:D5"/>
    <mergeCell ref="E5:I5"/>
  </mergeCells>
  <pageMargins left="0.7" right="0.7" top="0.75" bottom="0.75" header="0.3" footer="0.3"/>
  <pageSetup paperSize="9" scale="98" orientation="portrait" r:id="rId2"/>
  <headerFooter>
    <oddHeader xml:space="preserve">&amp;CİŞVERENLER PRİM DAİRE BAŞKANLIĞI 
KESENEK İADE SERVİSİ  </oddHeader>
  </headerFooter>
  <colBreaks count="1" manualBreakCount="1">
    <brk id="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</sheetPr>
  <dimension ref="A1:J42"/>
  <sheetViews>
    <sheetView topLeftCell="A16" zoomScale="130" zoomScaleNormal="130" workbookViewId="0">
      <selection activeCell="K21" sqref="K21"/>
    </sheetView>
  </sheetViews>
  <sheetFormatPr defaultRowHeight="15"/>
  <cols>
    <col min="1" max="1" width="17.42578125" bestFit="1" customWidth="1"/>
    <col min="2" max="4" width="7.85546875" customWidth="1"/>
    <col min="5" max="5" width="2.42578125" style="91" customWidth="1"/>
    <col min="6" max="6" width="17.42578125" customWidth="1"/>
    <col min="7" max="9" width="7.85546875" customWidth="1"/>
    <col min="10" max="10" width="2.140625" bestFit="1" customWidth="1"/>
  </cols>
  <sheetData>
    <row r="1" spans="1:10">
      <c r="A1" s="541" t="s">
        <v>125</v>
      </c>
      <c r="B1" s="541"/>
      <c r="C1" s="541"/>
      <c r="D1" s="541"/>
    </row>
    <row r="2" spans="1:10" ht="15.75" thickBot="1">
      <c r="A2" s="542" t="s">
        <v>126</v>
      </c>
      <c r="B2" s="542"/>
      <c r="C2" s="542"/>
      <c r="D2" s="542"/>
    </row>
    <row r="3" spans="1:10" ht="15.75" thickBot="1">
      <c r="A3" s="92" t="s">
        <v>127</v>
      </c>
      <c r="B3" s="109"/>
      <c r="E3" s="535" t="s">
        <v>128</v>
      </c>
      <c r="F3" s="536"/>
    </row>
    <row r="4" spans="1:10" ht="21.75" customHeight="1" thickBot="1">
      <c r="A4" s="93" t="s">
        <v>129</v>
      </c>
      <c r="B4" s="109"/>
      <c r="E4" s="535" t="s">
        <v>130</v>
      </c>
      <c r="F4" s="536"/>
    </row>
    <row r="5" spans="1:10" ht="15.75" customHeight="1" thickBot="1">
      <c r="A5" s="93" t="s">
        <v>131</v>
      </c>
      <c r="B5" s="109"/>
      <c r="E5" s="537" t="s">
        <v>101</v>
      </c>
      <c r="F5" s="538"/>
    </row>
    <row r="6" spans="1:10" ht="15.75" thickBot="1">
      <c r="A6" s="93" t="s">
        <v>132</v>
      </c>
      <c r="B6" s="109"/>
      <c r="E6" s="539" t="s">
        <v>100</v>
      </c>
      <c r="F6" s="540"/>
    </row>
    <row r="7" spans="1:10">
      <c r="A7" s="94"/>
    </row>
    <row r="8" spans="1:10" ht="15.75" thickBot="1">
      <c r="A8" s="522" t="s">
        <v>159</v>
      </c>
      <c r="B8" s="522"/>
      <c r="C8" s="522"/>
      <c r="D8" s="522"/>
      <c r="F8" s="115" t="s">
        <v>158</v>
      </c>
      <c r="G8" s="115"/>
      <c r="H8" s="115"/>
      <c r="I8" s="115"/>
    </row>
    <row r="9" spans="1:10" ht="22.5">
      <c r="A9" s="523" t="s">
        <v>133</v>
      </c>
      <c r="B9" s="96" t="s">
        <v>134</v>
      </c>
      <c r="C9" s="96" t="s">
        <v>135</v>
      </c>
      <c r="D9" s="97" t="s">
        <v>136</v>
      </c>
      <c r="F9" s="545" t="s">
        <v>133</v>
      </c>
      <c r="G9" s="96" t="s">
        <v>152</v>
      </c>
      <c r="H9" s="96" t="s">
        <v>153</v>
      </c>
      <c r="I9" s="96" t="s">
        <v>136</v>
      </c>
      <c r="J9" s="91"/>
    </row>
    <row r="10" spans="1:10">
      <c r="A10" s="524"/>
      <c r="B10" s="98" t="s">
        <v>137</v>
      </c>
      <c r="C10" s="98" t="s">
        <v>138</v>
      </c>
      <c r="D10" s="99" t="s">
        <v>139</v>
      </c>
      <c r="F10" s="546"/>
      <c r="G10" s="98" t="s">
        <v>137</v>
      </c>
      <c r="H10" s="98" t="s">
        <v>138</v>
      </c>
      <c r="I10" s="99" t="s">
        <v>139</v>
      </c>
      <c r="J10" s="91"/>
    </row>
    <row r="11" spans="1:10">
      <c r="A11" s="110" t="e">
        <f>#REF!</f>
        <v>#REF!</v>
      </c>
      <c r="B11" s="113" t="e">
        <f>#REF!</f>
        <v>#REF!</v>
      </c>
      <c r="C11" s="113" t="e">
        <f>#REF!</f>
        <v>#REF!</v>
      </c>
      <c r="D11" s="113" t="e">
        <f>#REF!</f>
        <v>#REF!</v>
      </c>
      <c r="F11" s="110" t="e">
        <f>#REF!</f>
        <v>#REF!</v>
      </c>
      <c r="G11" s="112" t="e">
        <f>#REF!</f>
        <v>#REF!</v>
      </c>
      <c r="H11" s="112" t="e">
        <f>#REF!</f>
        <v>#REF!</v>
      </c>
      <c r="I11" s="112" t="e">
        <f>#REF!</f>
        <v>#REF!</v>
      </c>
      <c r="J11" s="91"/>
    </row>
    <row r="12" spans="1:10">
      <c r="A12" s="110" t="e">
        <f>#REF!</f>
        <v>#REF!</v>
      </c>
      <c r="B12" s="113" t="e">
        <f>#REF!</f>
        <v>#REF!</v>
      </c>
      <c r="C12" s="113" t="e">
        <f>#REF!</f>
        <v>#REF!</v>
      </c>
      <c r="D12" s="113" t="e">
        <f>#REF!</f>
        <v>#REF!</v>
      </c>
      <c r="F12" s="110" t="e">
        <f>#REF!</f>
        <v>#REF!</v>
      </c>
      <c r="G12" s="112" t="e">
        <f>#REF!</f>
        <v>#REF!</v>
      </c>
      <c r="H12" s="112">
        <v>0</v>
      </c>
      <c r="I12" s="112" t="e">
        <f>G12-H12</f>
        <v>#REF!</v>
      </c>
      <c r="J12" s="91"/>
    </row>
    <row r="13" spans="1:10">
      <c r="A13" s="110" t="e">
        <f>#REF!</f>
        <v>#REF!</v>
      </c>
      <c r="B13" s="113" t="e">
        <f>#REF!</f>
        <v>#REF!</v>
      </c>
      <c r="C13" s="113" t="e">
        <f>#REF!</f>
        <v>#REF!</v>
      </c>
      <c r="D13" s="113" t="e">
        <f>#REF!</f>
        <v>#REF!</v>
      </c>
      <c r="F13" s="110" t="e">
        <f>#REF!</f>
        <v>#REF!</v>
      </c>
      <c r="G13" s="112" t="e">
        <f>#REF!</f>
        <v>#REF!</v>
      </c>
      <c r="H13" s="112">
        <v>0</v>
      </c>
      <c r="I13" s="112" t="e">
        <f>G13-H13</f>
        <v>#REF!</v>
      </c>
      <c r="J13" s="91"/>
    </row>
    <row r="14" spans="1:10">
      <c r="A14" s="110" t="e">
        <f>#REF!</f>
        <v>#REF!</v>
      </c>
      <c r="B14" s="113" t="e">
        <f>#REF!</f>
        <v>#REF!</v>
      </c>
      <c r="C14" s="113" t="e">
        <f>#REF!</f>
        <v>#REF!</v>
      </c>
      <c r="D14" s="113" t="e">
        <f>#REF!</f>
        <v>#REF!</v>
      </c>
      <c r="F14" s="110" t="s">
        <v>141</v>
      </c>
      <c r="G14" s="102" t="e">
        <f>SUM(G12:G13)</f>
        <v>#REF!</v>
      </c>
      <c r="H14" s="102">
        <f>SUM(H12:H13)</f>
        <v>0</v>
      </c>
      <c r="I14" s="102" t="e">
        <f>SUM(I11:I13)</f>
        <v>#REF!</v>
      </c>
      <c r="J14" s="91">
        <v>2</v>
      </c>
    </row>
    <row r="15" spans="1:10">
      <c r="A15" s="110" t="e">
        <f>#REF!</f>
        <v>#REF!</v>
      </c>
      <c r="B15" s="113" t="e">
        <f>#REF!</f>
        <v>#REF!</v>
      </c>
      <c r="C15" s="113" t="e">
        <f>#REF!</f>
        <v>#REF!</v>
      </c>
      <c r="D15" s="113" t="e">
        <f>#REF!</f>
        <v>#REF!</v>
      </c>
    </row>
    <row r="16" spans="1:10" ht="15.75" thickBot="1">
      <c r="A16" s="110" t="e">
        <f>#REF!</f>
        <v>#REF!</v>
      </c>
      <c r="B16" s="113" t="e">
        <f>#REF!</f>
        <v>#REF!</v>
      </c>
      <c r="C16" s="113" t="e">
        <f>#REF!</f>
        <v>#REF!</v>
      </c>
      <c r="D16" s="113" t="e">
        <f>#REF!</f>
        <v>#REF!</v>
      </c>
      <c r="F16" s="95" t="s">
        <v>160</v>
      </c>
      <c r="G16" s="95"/>
      <c r="H16" s="95"/>
      <c r="I16" s="95"/>
      <c r="J16" s="91"/>
    </row>
    <row r="17" spans="1:10">
      <c r="A17" s="110" t="e">
        <f>#REF!</f>
        <v>#REF!</v>
      </c>
      <c r="B17" s="113" t="e">
        <f>#REF!</f>
        <v>#REF!</v>
      </c>
      <c r="C17" s="113" t="e">
        <f>#REF!</f>
        <v>#REF!</v>
      </c>
      <c r="D17" s="113" t="e">
        <f>#REF!</f>
        <v>#REF!</v>
      </c>
      <c r="F17" s="533" t="s">
        <v>133</v>
      </c>
      <c r="G17" s="96" t="s">
        <v>154</v>
      </c>
      <c r="H17" s="96" t="s">
        <v>155</v>
      </c>
      <c r="I17" s="96" t="s">
        <v>136</v>
      </c>
      <c r="J17" s="91"/>
    </row>
    <row r="18" spans="1:10">
      <c r="A18" s="110" t="e">
        <f>#REF!</f>
        <v>#REF!</v>
      </c>
      <c r="B18" s="113" t="e">
        <f>#REF!</f>
        <v>#REF!</v>
      </c>
      <c r="C18" s="113" t="e">
        <f>#REF!</f>
        <v>#REF!</v>
      </c>
      <c r="D18" s="113" t="e">
        <f>#REF!</f>
        <v>#REF!</v>
      </c>
      <c r="F18" s="534"/>
      <c r="G18" s="98" t="s">
        <v>137</v>
      </c>
      <c r="H18" s="98" t="s">
        <v>138</v>
      </c>
      <c r="I18" s="99" t="s">
        <v>139</v>
      </c>
      <c r="J18" s="91"/>
    </row>
    <row r="19" spans="1:10">
      <c r="A19" s="110" t="e">
        <f>#REF!</f>
        <v>#REF!</v>
      </c>
      <c r="B19" s="113" t="e">
        <f>#REF!</f>
        <v>#REF!</v>
      </c>
      <c r="C19" s="113" t="e">
        <f>#REF!</f>
        <v>#REF!</v>
      </c>
      <c r="D19" s="113" t="e">
        <f>#REF!</f>
        <v>#REF!</v>
      </c>
      <c r="F19" s="111" t="e">
        <f>#REF!</f>
        <v>#REF!</v>
      </c>
      <c r="G19" s="114" t="e">
        <f>#REF!</f>
        <v>#REF!</v>
      </c>
      <c r="H19" s="114" t="e">
        <f>#REF!</f>
        <v>#REF!</v>
      </c>
      <c r="I19" s="114" t="e">
        <f>#REF!</f>
        <v>#REF!</v>
      </c>
      <c r="J19" s="91"/>
    </row>
    <row r="20" spans="1:10">
      <c r="A20" s="110" t="e">
        <f>#REF!</f>
        <v>#REF!</v>
      </c>
      <c r="B20" s="113" t="e">
        <f>#REF!</f>
        <v>#REF!</v>
      </c>
      <c r="C20" s="113" t="e">
        <f>#REF!</f>
        <v>#REF!</v>
      </c>
      <c r="D20" s="113" t="e">
        <f>#REF!</f>
        <v>#REF!</v>
      </c>
      <c r="F20" s="111" t="e">
        <f>#REF!</f>
        <v>#REF!</v>
      </c>
      <c r="G20" s="114" t="e">
        <f>#REF!</f>
        <v>#REF!</v>
      </c>
      <c r="H20" s="114" t="e">
        <f>#REF!</f>
        <v>#REF!</v>
      </c>
      <c r="I20" s="114" t="e">
        <f>#REF!</f>
        <v>#REF!</v>
      </c>
      <c r="J20" s="91"/>
    </row>
    <row r="21" spans="1:10">
      <c r="A21" s="110" t="e">
        <f>#REF!</f>
        <v>#REF!</v>
      </c>
      <c r="B21" s="113" t="e">
        <f>#REF!</f>
        <v>#REF!</v>
      </c>
      <c r="C21" s="113" t="e">
        <f>#REF!</f>
        <v>#REF!</v>
      </c>
      <c r="D21" s="113" t="e">
        <f>#REF!</f>
        <v>#REF!</v>
      </c>
      <c r="F21" s="111" t="s">
        <v>156</v>
      </c>
      <c r="G21" s="114" t="e">
        <f>#REF!</f>
        <v>#REF!</v>
      </c>
      <c r="H21" s="114" t="e">
        <f>#REF!</f>
        <v>#REF!</v>
      </c>
      <c r="I21" s="114" t="e">
        <f>#REF!</f>
        <v>#REF!</v>
      </c>
      <c r="J21" s="91"/>
    </row>
    <row r="22" spans="1:10">
      <c r="A22" s="110" t="e">
        <f>#REF!</f>
        <v>#REF!</v>
      </c>
      <c r="B22" s="113" t="e">
        <f>#REF!</f>
        <v>#REF!</v>
      </c>
      <c r="C22" s="113" t="e">
        <f>#REF!</f>
        <v>#REF!</v>
      </c>
      <c r="D22" s="113" t="e">
        <f>#REF!</f>
        <v>#REF!</v>
      </c>
      <c r="F22" s="111" t="s">
        <v>157</v>
      </c>
      <c r="G22" s="114" t="e">
        <f>#REF!</f>
        <v>#REF!</v>
      </c>
      <c r="H22" s="114" t="e">
        <f>#REF!</f>
        <v>#REF!</v>
      </c>
      <c r="I22" s="114" t="e">
        <f>#REF!</f>
        <v>#REF!</v>
      </c>
      <c r="J22" s="91"/>
    </row>
    <row r="23" spans="1:10">
      <c r="A23" s="110" t="e">
        <f>#REF!</f>
        <v>#REF!</v>
      </c>
      <c r="B23" s="113" t="e">
        <f>#REF!</f>
        <v>#REF!</v>
      </c>
      <c r="C23" s="113" t="e">
        <f>#REF!</f>
        <v>#REF!</v>
      </c>
      <c r="D23" s="113" t="e">
        <f>#REF!</f>
        <v>#REF!</v>
      </c>
      <c r="F23" s="111" t="e">
        <f>#REF!</f>
        <v>#REF!</v>
      </c>
      <c r="G23" s="114" t="e">
        <f>#REF!</f>
        <v>#REF!</v>
      </c>
      <c r="H23" s="114" t="e">
        <f>#REF!</f>
        <v>#REF!</v>
      </c>
      <c r="I23" s="114" t="e">
        <f>#REF!</f>
        <v>#REF!</v>
      </c>
      <c r="J23" s="91"/>
    </row>
    <row r="24" spans="1:10">
      <c r="A24" s="110" t="e">
        <f>#REF!</f>
        <v>#REF!</v>
      </c>
      <c r="B24" s="113" t="e">
        <f>#REF!</f>
        <v>#REF!</v>
      </c>
      <c r="C24" s="113" t="e">
        <f>#REF!</f>
        <v>#REF!</v>
      </c>
      <c r="D24" s="113" t="e">
        <f>#REF!</f>
        <v>#REF!</v>
      </c>
      <c r="F24" s="111" t="e">
        <f>#REF!</f>
        <v>#REF!</v>
      </c>
      <c r="G24" s="114" t="e">
        <f>#REF!</f>
        <v>#REF!</v>
      </c>
      <c r="H24" s="114" t="e">
        <f>#REF!</f>
        <v>#REF!</v>
      </c>
      <c r="I24" s="114" t="e">
        <f>#REF!</f>
        <v>#REF!</v>
      </c>
      <c r="J24" s="107"/>
    </row>
    <row r="25" spans="1:10">
      <c r="A25" s="110" t="e">
        <f>#REF!</f>
        <v>#REF!</v>
      </c>
      <c r="B25" s="113" t="e">
        <f>#REF!</f>
        <v>#REF!</v>
      </c>
      <c r="C25" s="113" t="e">
        <f>#REF!</f>
        <v>#REF!</v>
      </c>
      <c r="D25" s="113" t="e">
        <f>#REF!</f>
        <v>#REF!</v>
      </c>
      <c r="F25" s="111" t="e">
        <f>#REF!</f>
        <v>#REF!</v>
      </c>
      <c r="G25" s="114" t="e">
        <f>#REF!</f>
        <v>#REF!</v>
      </c>
      <c r="H25" s="114" t="e">
        <f>#REF!</f>
        <v>#REF!</v>
      </c>
      <c r="I25" s="114" t="e">
        <f>#REF!</f>
        <v>#REF!</v>
      </c>
      <c r="J25" s="107"/>
    </row>
    <row r="26" spans="1:10">
      <c r="A26" s="110" t="e">
        <f>#REF!</f>
        <v>#REF!</v>
      </c>
      <c r="B26" s="113" t="e">
        <f>#REF!</f>
        <v>#REF!</v>
      </c>
      <c r="C26" s="113" t="e">
        <f>#REF!</f>
        <v>#REF!</v>
      </c>
      <c r="D26" s="113" t="e">
        <f>#REF!</f>
        <v>#REF!</v>
      </c>
      <c r="F26" s="111" t="e">
        <f>#REF!</f>
        <v>#REF!</v>
      </c>
      <c r="G26" s="114" t="e">
        <f>#REF!</f>
        <v>#REF!</v>
      </c>
      <c r="H26" s="114" t="e">
        <f>#REF!</f>
        <v>#REF!</v>
      </c>
      <c r="I26" s="114" t="e">
        <f>#REF!</f>
        <v>#REF!</v>
      </c>
      <c r="J26" s="107"/>
    </row>
    <row r="27" spans="1:10">
      <c r="A27" s="110" t="e">
        <f>#REF!</f>
        <v>#REF!</v>
      </c>
      <c r="B27" s="113" t="e">
        <f>#REF!</f>
        <v>#REF!</v>
      </c>
      <c r="C27" s="113" t="e">
        <f>#REF!</f>
        <v>#REF!</v>
      </c>
      <c r="D27" s="113" t="e">
        <f>#REF!</f>
        <v>#REF!</v>
      </c>
      <c r="F27" s="111" t="e">
        <f>#REF!</f>
        <v>#REF!</v>
      </c>
      <c r="G27" s="114" t="e">
        <f>#REF!</f>
        <v>#REF!</v>
      </c>
      <c r="H27" s="114" t="e">
        <f>#REF!</f>
        <v>#REF!</v>
      </c>
      <c r="I27" s="114" t="e">
        <f>#REF!</f>
        <v>#REF!</v>
      </c>
      <c r="J27" s="107"/>
    </row>
    <row r="28" spans="1:10">
      <c r="A28" s="110" t="e">
        <f>#REF!</f>
        <v>#REF!</v>
      </c>
      <c r="B28" s="113" t="e">
        <f>#REF!</f>
        <v>#REF!</v>
      </c>
      <c r="C28" s="113" t="e">
        <f>#REF!</f>
        <v>#REF!</v>
      </c>
      <c r="D28" s="113" t="e">
        <f>#REF!</f>
        <v>#REF!</v>
      </c>
      <c r="F28" s="111" t="e">
        <f>#REF!</f>
        <v>#REF!</v>
      </c>
      <c r="G28" s="114" t="e">
        <f>#REF!</f>
        <v>#REF!</v>
      </c>
      <c r="H28" s="114" t="e">
        <f>#REF!</f>
        <v>#REF!</v>
      </c>
      <c r="I28" s="114" t="e">
        <f>#REF!</f>
        <v>#REF!</v>
      </c>
      <c r="J28" s="107"/>
    </row>
    <row r="29" spans="1:10">
      <c r="A29" s="110" t="e">
        <f>#REF!</f>
        <v>#REF!</v>
      </c>
      <c r="B29" s="113" t="e">
        <f>#REF!</f>
        <v>#REF!</v>
      </c>
      <c r="C29" s="113" t="e">
        <f>#REF!</f>
        <v>#REF!</v>
      </c>
      <c r="D29" s="113" t="e">
        <f>#REF!</f>
        <v>#REF!</v>
      </c>
      <c r="F29" s="111" t="e">
        <f>#REF!</f>
        <v>#REF!</v>
      </c>
      <c r="G29" s="114" t="e">
        <f>#REF!</f>
        <v>#REF!</v>
      </c>
      <c r="H29" s="114" t="e">
        <f>#REF!</f>
        <v>#REF!</v>
      </c>
      <c r="I29" s="114" t="e">
        <f>#REF!</f>
        <v>#REF!</v>
      </c>
      <c r="J29" s="107"/>
    </row>
    <row r="30" spans="1:10">
      <c r="A30" s="110" t="e">
        <f>#REF!</f>
        <v>#REF!</v>
      </c>
      <c r="B30" s="113" t="e">
        <f>#REF!</f>
        <v>#REF!</v>
      </c>
      <c r="C30" s="113" t="e">
        <f>#REF!</f>
        <v>#REF!</v>
      </c>
      <c r="D30" s="113" t="e">
        <f>#REF!</f>
        <v>#REF!</v>
      </c>
      <c r="F30" s="111" t="e">
        <f>#REF!</f>
        <v>#REF!</v>
      </c>
      <c r="G30" s="114" t="e">
        <f>#REF!</f>
        <v>#REF!</v>
      </c>
      <c r="H30" s="114" t="e">
        <f>#REF!</f>
        <v>#REF!</v>
      </c>
      <c r="I30" s="114" t="e">
        <f>#REF!</f>
        <v>#REF!</v>
      </c>
      <c r="J30" s="107"/>
    </row>
    <row r="31" spans="1:10">
      <c r="A31" s="110" t="e">
        <f>#REF!</f>
        <v>#REF!</v>
      </c>
      <c r="B31" s="113" t="e">
        <f>#REF!</f>
        <v>#REF!</v>
      </c>
      <c r="C31" s="113" t="e">
        <f>#REF!</f>
        <v>#REF!</v>
      </c>
      <c r="D31" s="113" t="e">
        <f>#REF!</f>
        <v>#REF!</v>
      </c>
      <c r="F31" s="111" t="e">
        <f>#REF!</f>
        <v>#REF!</v>
      </c>
      <c r="G31" s="114" t="e">
        <f>#REF!</f>
        <v>#REF!</v>
      </c>
      <c r="H31" s="114" t="e">
        <f>#REF!</f>
        <v>#REF!</v>
      </c>
      <c r="I31" s="114" t="e">
        <f>#REF!</f>
        <v>#REF!</v>
      </c>
      <c r="J31" s="107"/>
    </row>
    <row r="32" spans="1:10" ht="15.75" thickBot="1">
      <c r="A32" s="110" t="s">
        <v>140</v>
      </c>
      <c r="B32" s="100" t="e">
        <f>SUM(B11:B31)</f>
        <v>#REF!</v>
      </c>
      <c r="C32" s="100" t="e">
        <f>SUM(C11:C31)</f>
        <v>#REF!</v>
      </c>
      <c r="D32" s="101" t="e">
        <f>SUM(D11:D31)</f>
        <v>#REF!</v>
      </c>
      <c r="E32" s="91">
        <v>1</v>
      </c>
      <c r="F32" s="110" t="s">
        <v>141</v>
      </c>
      <c r="G32" s="106" t="e">
        <f>SUM(G19:G31)</f>
        <v>#REF!</v>
      </c>
      <c r="H32" s="106" t="e">
        <f>SUM(H19:H31)</f>
        <v>#REF!</v>
      </c>
      <c r="I32" s="106" t="e">
        <f>SUM(I19:I31)</f>
        <v>#REF!</v>
      </c>
      <c r="J32" s="91">
        <v>3</v>
      </c>
    </row>
    <row r="33" spans="1:9">
      <c r="A33" s="94"/>
    </row>
    <row r="34" spans="1:9" ht="15.75" thickBot="1">
      <c r="A34" s="522" t="s">
        <v>142</v>
      </c>
      <c r="B34" s="525"/>
      <c r="C34" s="525"/>
      <c r="D34" s="522"/>
    </row>
    <row r="35" spans="1:9" ht="15" customHeight="1">
      <c r="A35" s="526" t="s">
        <v>143</v>
      </c>
      <c r="B35" s="528" t="s">
        <v>144</v>
      </c>
      <c r="C35" s="529"/>
      <c r="D35" s="529"/>
      <c r="E35" s="529"/>
      <c r="F35" s="529"/>
      <c r="G35" s="530"/>
      <c r="H35" s="103"/>
      <c r="I35" s="103">
        <v>483960</v>
      </c>
    </row>
    <row r="36" spans="1:9" ht="15" customHeight="1">
      <c r="A36" s="527"/>
      <c r="B36" s="528" t="s">
        <v>145</v>
      </c>
      <c r="C36" s="529"/>
      <c r="D36" s="529"/>
      <c r="E36" s="529"/>
      <c r="F36" s="529"/>
      <c r="G36" s="530"/>
      <c r="H36" s="108" t="e">
        <f>D32-I32</f>
        <v>#REF!</v>
      </c>
      <c r="I36" s="104">
        <v>407330</v>
      </c>
    </row>
    <row r="37" spans="1:9" ht="15" customHeight="1">
      <c r="A37" s="531" t="s">
        <v>146</v>
      </c>
      <c r="B37" s="528" t="s">
        <v>147</v>
      </c>
      <c r="C37" s="529"/>
      <c r="D37" s="529"/>
      <c r="E37" s="529"/>
      <c r="F37" s="529"/>
      <c r="G37" s="530"/>
      <c r="H37" s="104"/>
      <c r="I37" s="104">
        <v>506820</v>
      </c>
    </row>
    <row r="38" spans="1:9" ht="15.75" customHeight="1" thickBot="1">
      <c r="A38" s="532"/>
      <c r="B38" s="528" t="s">
        <v>148</v>
      </c>
      <c r="C38" s="529"/>
      <c r="D38" s="529"/>
      <c r="E38" s="529"/>
      <c r="F38" s="529"/>
      <c r="G38" s="530"/>
      <c r="H38" s="105"/>
      <c r="I38" s="105">
        <v>430190</v>
      </c>
    </row>
    <row r="39" spans="1:9">
      <c r="A39" s="94"/>
    </row>
    <row r="40" spans="1:9">
      <c r="A40" s="547" t="s">
        <v>149</v>
      </c>
      <c r="B40" s="548"/>
      <c r="C40" s="548"/>
      <c r="D40" s="548"/>
      <c r="E40"/>
    </row>
    <row r="41" spans="1:9">
      <c r="A41" s="543" t="s">
        <v>150</v>
      </c>
      <c r="B41" s="544"/>
      <c r="C41" s="544"/>
      <c r="D41" s="544"/>
      <c r="E41" s="544"/>
      <c r="F41" s="544"/>
      <c r="G41" s="544"/>
      <c r="H41" s="544"/>
      <c r="I41" s="544"/>
    </row>
    <row r="42" spans="1:9" ht="15" customHeight="1">
      <c r="A42" s="543" t="s">
        <v>151</v>
      </c>
      <c r="B42" s="544"/>
      <c r="C42" s="544"/>
      <c r="D42" s="544"/>
      <c r="E42" s="544"/>
      <c r="F42" s="544"/>
      <c r="G42" s="544"/>
      <c r="H42" s="544"/>
      <c r="I42" s="544"/>
    </row>
  </sheetData>
  <mergeCells count="20">
    <mergeCell ref="A41:I41"/>
    <mergeCell ref="F9:F10"/>
    <mergeCell ref="A42:I42"/>
    <mergeCell ref="B35:G35"/>
    <mergeCell ref="B36:G36"/>
    <mergeCell ref="A40:D40"/>
    <mergeCell ref="E3:F3"/>
    <mergeCell ref="E4:F4"/>
    <mergeCell ref="E5:F5"/>
    <mergeCell ref="E6:F6"/>
    <mergeCell ref="A1:D1"/>
    <mergeCell ref="A2:D2"/>
    <mergeCell ref="A8:D8"/>
    <mergeCell ref="A9:A10"/>
    <mergeCell ref="A34:D34"/>
    <mergeCell ref="A35:A36"/>
    <mergeCell ref="B37:G37"/>
    <mergeCell ref="A37:A38"/>
    <mergeCell ref="B38:G38"/>
    <mergeCell ref="F17:F18"/>
  </mergeCells>
  <pageMargins left="0.7" right="0.7" top="0.75" bottom="0.75" header="0.3" footer="0.3"/>
  <pageSetup paperSize="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4</vt:i4>
      </vt:variant>
      <vt:variant>
        <vt:lpstr>Adlandırılmış Aralıklar</vt:lpstr>
      </vt:variant>
      <vt:variant>
        <vt:i4>39</vt:i4>
      </vt:variant>
    </vt:vector>
  </HeadingPairs>
  <TitlesOfParts>
    <vt:vector size="43" baseType="lpstr">
      <vt:lpstr>Bilgi Girişi - Bordro</vt:lpstr>
      <vt:lpstr>Tebliğ Örneği</vt:lpstr>
      <vt:lpstr>5510 Sonrası SGK</vt:lpstr>
      <vt:lpstr>EK-1</vt:lpstr>
      <vt:lpstr>'Bilgi Girişi - Bordro'!alınan</vt:lpstr>
      <vt:lpstr>'Bilgi Girişi - Bordro'!alm.ger</vt:lpstr>
      <vt:lpstr>'Bilgi Girişi - Bordro'!aüit</vt:lpstr>
      <vt:lpstr>'Bilgi Girişi - Bordro'!AVM</vt:lpstr>
      <vt:lpstr>'Bilgi Girişi - Bordro'!çalışılangün</vt:lpstr>
      <vt:lpstr>'Bilgi Girişi - Bordro'!çalışılmayangün</vt:lpstr>
      <vt:lpstr>'Bilgi Girişi - Bordro'!çalışmadığıgün_sgk</vt:lpstr>
      <vt:lpstr>'Bilgi Girişi - Bordro'!çalıştığıgün_sgk</vt:lpstr>
      <vt:lpstr>'Bilgi Girişi - Bordro'!ÇMGS</vt:lpstr>
      <vt:lpstr>'Bilgi Girişi - Bordro'!dv</vt:lpstr>
      <vt:lpstr>'Bilgi Girişi - Bordro'!emeklilik_kanunu</vt:lpstr>
      <vt:lpstr>'Bilgi Girişi - Bordro'!fark</vt:lpstr>
      <vt:lpstr>'Bilgi Girişi - Bordro'!fark.borç</vt:lpstr>
      <vt:lpstr>'Bilgi Girişi - Bordro'!fark.m.e.</vt:lpstr>
      <vt:lpstr>'Bilgi Girişi - Bordro'!g_ver</vt:lpstr>
      <vt:lpstr>'Bilgi Girişi - Bordro'!GAT</vt:lpstr>
      <vt:lpstr>'Bilgi Girişi - Bordro'!GAVMT</vt:lpstr>
      <vt:lpstr>'Bilgi Girişi - Bordro'!GÖİEGS</vt:lpstr>
      <vt:lpstr>'Bilgi Girişi - Bordro'!GörAyrSebebi</vt:lpstr>
      <vt:lpstr>'Bilgi Girişi - Bordro'!GSS_Devlet</vt:lpstr>
      <vt:lpstr>'Bilgi Girişi - Bordro'!Hes.gel.ver.</vt:lpstr>
      <vt:lpstr>'Bilgi Girişi - Bordro'!Hizmet</vt:lpstr>
      <vt:lpstr>'Bilgi Girişi - Bordro'!Hizmetyılı</vt:lpstr>
      <vt:lpstr>'Bilgi Girişi - Bordro'!kes.ger.</vt:lpstr>
      <vt:lpstr>'Bilgi Girişi - Bordro'!KesGelVer</vt:lpstr>
      <vt:lpstr>'Bilgi Girişi - Bordro'!kesilen</vt:lpstr>
      <vt:lpstr>'Bilgi Girişi - Bordro'!KYIL</vt:lpstr>
      <vt:lpstr>'Bilgi Girişi - Bordro'!madde87</vt:lpstr>
      <vt:lpstr>'Bilgi Girişi - Bordro'!MBT</vt:lpstr>
      <vt:lpstr>'Bilgi Girişi - Bordro'!MÖT</vt:lpstr>
      <vt:lpstr>'Bilgi Girişi - Bordro'!öd.ger</vt:lpstr>
      <vt:lpstr>'Bilgi Girişi - Bordro'!ödenen</vt:lpstr>
      <vt:lpstr>'Bilgi Girişi - Bordro'!sgk_gss_iadesi</vt:lpstr>
      <vt:lpstr>'Bilgi Girişi - Bordro'!sgk_gün</vt:lpstr>
      <vt:lpstr>'Bilgi Girişi - Bordro'!sgk_kanun</vt:lpstr>
      <vt:lpstr>'Bilgi Girişi - Bordro'!TMAGS</vt:lpstr>
      <vt:lpstr>'5510 Sonrası SGK'!Yazdırma_Alanı</vt:lpstr>
      <vt:lpstr>'Bilgi Girişi - Bordro'!Yazdırma_Alanı</vt:lpstr>
      <vt:lpstr>'Tebliğ Örneği'!Yazdırma_Alanı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Tülay</dc:creator>
  <cp:lastModifiedBy>Tülay KAZANÇ</cp:lastModifiedBy>
  <cp:lastPrinted>2026-04-07T06:18:57Z</cp:lastPrinted>
  <dcterms:created xsi:type="dcterms:W3CDTF">2010-02-24T14:09:48Z</dcterms:created>
  <dcterms:modified xsi:type="dcterms:W3CDTF">2026-05-07T09:12:06Z</dcterms:modified>
</cp:coreProperties>
</file>